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_ДМ\ИТОГИ ПО ДНЯМ\"/>
    </mc:Choice>
  </mc:AlternateContent>
  <bookViews>
    <workbookView xWindow="120" yWindow="300" windowWidth="9720" windowHeight="7140" tabRatio="777" activeTab="1"/>
  </bookViews>
  <sheets>
    <sheet name="военная подготовка итог команды" sheetId="16" r:id="rId1"/>
    <sheet name="Сборка и разборка Ком" sheetId="34" r:id="rId2"/>
    <sheet name="АК по местам лично" sheetId="36" r:id="rId3"/>
    <sheet name="разборка лично " sheetId="27" r:id="rId4"/>
    <sheet name="строй 1 судья" sheetId="28" state="hidden" r:id="rId5"/>
    <sheet name="строй 2 судья" sheetId="35" state="hidden" r:id="rId6"/>
    <sheet name="строевая подготовка" sheetId="32" r:id="rId7"/>
  </sheets>
  <definedNames>
    <definedName name="_xlnm._FilterDatabase" localSheetId="2" hidden="1">'АК по местам лично'!$A$5:$I$5</definedName>
    <definedName name="_xlnm._FilterDatabase" localSheetId="0" hidden="1">'военная подготовка итог команды'!$A$8:$I$8</definedName>
    <definedName name="_xlnm._FilterDatabase" localSheetId="3" hidden="1">'разборка лично '!$A$5:$N$5</definedName>
    <definedName name="_xlnm._FilterDatabase" localSheetId="1" hidden="1">'Сборка и разборка Ком'!$A$7:$I$7</definedName>
    <definedName name="_xlnm._FilterDatabase" localSheetId="6" hidden="1">'строевая подготовка'!$B$7:$H$7</definedName>
    <definedName name="_xlnm._FilterDatabase" localSheetId="4" hidden="1">'строй 1 судья'!$A$6:$L$6</definedName>
    <definedName name="_xlnm._FilterDatabase" localSheetId="5" hidden="1">'строй 2 судья'!$A$6:$L$6</definedName>
    <definedName name="_xlnm.Print_Titles" localSheetId="2">'АК по местам лично'!$3:$4</definedName>
    <definedName name="_xlnm.Print_Titles" localSheetId="0">'военная подготовка итог команды'!$4:$8</definedName>
    <definedName name="_xlnm.Print_Titles" localSheetId="3">'разборка лично '!$3:$4</definedName>
    <definedName name="_xlnm.Print_Titles" localSheetId="1">'Сборка и разборка Ком'!$4:$7</definedName>
    <definedName name="_xlnm.Print_Titles" localSheetId="6">'строевая подготовка'!$7:$7</definedName>
    <definedName name="_xlnm.Print_Titles" localSheetId="4">'строй 1 судья'!$4:$6</definedName>
    <definedName name="_xlnm.Print_Titles" localSheetId="5">'строй 2 судья'!$4:$6</definedName>
    <definedName name="_xlnm.Print_Area" localSheetId="2">'АК по местам лично'!$A$1:$H$302</definedName>
    <definedName name="_xlnm.Print_Area" localSheetId="0">'военная подготовка итог команды'!$A$1:$I$48</definedName>
    <definedName name="_xlnm.Print_Area" localSheetId="3">'разборка лично '!$A$1:$L$367</definedName>
    <definedName name="_xlnm.Print_Area" localSheetId="1">'Сборка и разборка Ком'!$A$1:$G$46</definedName>
    <definedName name="_xlnm.Print_Area" localSheetId="6">'строевая подготовка'!$A$1:$H$49</definedName>
    <definedName name="_xlnm.Print_Area" localSheetId="4">'строй 1 судья'!$A$1:$L$52</definedName>
    <definedName name="_xlnm.Print_Area" localSheetId="5">'строй 2 судья'!$A$1:$L$52</definedName>
  </definedNames>
  <calcPr calcId="162913"/>
</workbook>
</file>

<file path=xl/calcChain.xml><?xml version="1.0" encoding="utf-8"?>
<calcChain xmlns="http://schemas.openxmlformats.org/spreadsheetml/2006/main">
  <c r="A17" i="32" l="1"/>
  <c r="A18" i="32"/>
  <c r="A19" i="32"/>
  <c r="A20" i="32"/>
  <c r="A21" i="32"/>
  <c r="A23" i="32"/>
  <c r="A24" i="32"/>
  <c r="A25" i="32"/>
  <c r="A26" i="32"/>
  <c r="A27" i="32"/>
  <c r="A28" i="32"/>
  <c r="A30" i="32"/>
  <c r="A31" i="32"/>
  <c r="A32" i="32"/>
  <c r="A33" i="32"/>
  <c r="A34" i="32"/>
  <c r="A35" i="32"/>
  <c r="A37" i="32"/>
  <c r="A38" i="32"/>
  <c r="A39" i="32"/>
  <c r="A40" i="32"/>
  <c r="A41" i="32"/>
  <c r="A42" i="32"/>
  <c r="A18" i="34" l="1"/>
  <c r="A23" i="34"/>
  <c r="A21" i="34"/>
  <c r="A22" i="34"/>
  <c r="A40" i="34"/>
  <c r="A38" i="34"/>
  <c r="A24" i="34"/>
  <c r="A15" i="34"/>
  <c r="A37" i="34"/>
  <c r="A13" i="34"/>
  <c r="G275" i="36"/>
  <c r="G205" i="36"/>
  <c r="G273" i="36"/>
  <c r="G74" i="36"/>
  <c r="G155" i="36"/>
  <c r="G152" i="36"/>
  <c r="G149" i="36"/>
  <c r="G221" i="36"/>
  <c r="G210" i="36"/>
  <c r="G182" i="27" l="1"/>
  <c r="G183" i="27"/>
  <c r="G236" i="27"/>
  <c r="G237" i="27"/>
  <c r="G238" i="27"/>
  <c r="G239" i="27"/>
  <c r="G241" i="27"/>
  <c r="G242" i="27"/>
  <c r="G243" i="27"/>
  <c r="H15" i="16" l="1"/>
  <c r="G221" i="27" l="1"/>
  <c r="G220" i="27"/>
  <c r="G219" i="27"/>
  <c r="G218" i="27"/>
  <c r="G217" i="27"/>
  <c r="G216" i="27"/>
  <c r="G215" i="27"/>
  <c r="G214" i="27"/>
  <c r="G149" i="27"/>
  <c r="G148" i="27"/>
  <c r="G147" i="27"/>
  <c r="G146" i="27"/>
  <c r="G145" i="27"/>
  <c r="G144" i="27"/>
  <c r="G143" i="27"/>
  <c r="G142" i="27"/>
  <c r="G311" i="27"/>
  <c r="G310" i="27"/>
  <c r="G309" i="27"/>
  <c r="G308" i="27"/>
  <c r="G307" i="27"/>
  <c r="G306" i="27"/>
  <c r="G305" i="27"/>
  <c r="G304" i="27"/>
  <c r="G284" i="27"/>
  <c r="G283" i="27"/>
  <c r="G282" i="27"/>
  <c r="G281" i="27"/>
  <c r="G280" i="27"/>
  <c r="G279" i="27"/>
  <c r="G278" i="27"/>
  <c r="G277" i="27"/>
  <c r="G275" i="27"/>
  <c r="G274" i="27"/>
  <c r="G273" i="27"/>
  <c r="G272" i="27"/>
  <c r="G271" i="27"/>
  <c r="G270" i="27"/>
  <c r="G269" i="27"/>
  <c r="G268" i="27"/>
  <c r="G338" i="27"/>
  <c r="G337" i="27"/>
  <c r="G336" i="27"/>
  <c r="G335" i="27"/>
  <c r="G334" i="27"/>
  <c r="G333" i="27"/>
  <c r="G332" i="27"/>
  <c r="G331" i="27"/>
  <c r="G347" i="27"/>
  <c r="G346" i="27"/>
  <c r="G345" i="27"/>
  <c r="G344" i="27"/>
  <c r="G343" i="27"/>
  <c r="G342" i="27"/>
  <c r="G341" i="27"/>
  <c r="G340" i="27"/>
  <c r="G257" i="27"/>
  <c r="G256" i="27"/>
  <c r="G255" i="27"/>
  <c r="G254" i="27"/>
  <c r="G253" i="27"/>
  <c r="G252" i="27"/>
  <c r="G251" i="27"/>
  <c r="G250" i="27"/>
  <c r="N253" i="27" l="1"/>
  <c r="O253" i="27" s="1"/>
  <c r="N343" i="27"/>
  <c r="O343" i="27" s="1"/>
  <c r="N334" i="27"/>
  <c r="O334" i="27" s="1"/>
  <c r="N271" i="27"/>
  <c r="O271" i="27" s="1"/>
  <c r="N218" i="27"/>
  <c r="O218" i="27" s="1"/>
  <c r="P253" i="27"/>
  <c r="N280" i="27"/>
  <c r="O280" i="27" s="1"/>
  <c r="N307" i="27"/>
  <c r="O307" i="27" s="1"/>
  <c r="I250" i="27"/>
  <c r="I340" i="27"/>
  <c r="I331" i="27"/>
  <c r="I214" i="27"/>
  <c r="N146" i="27"/>
  <c r="O146" i="27" s="1"/>
  <c r="I304" i="27"/>
  <c r="I142" i="27"/>
  <c r="I277" i="27"/>
  <c r="I268" i="27"/>
  <c r="A13" i="32"/>
  <c r="A14" i="32"/>
  <c r="A9" i="32"/>
  <c r="A10" i="32"/>
  <c r="A11" i="32"/>
  <c r="A12" i="32"/>
  <c r="A17" i="34" l="1"/>
  <c r="H30" i="16" l="1"/>
  <c r="H38" i="16"/>
  <c r="H21" i="16"/>
  <c r="H14" i="16"/>
  <c r="H32" i="16"/>
  <c r="H39" i="16"/>
  <c r="H29" i="16"/>
  <c r="H34" i="16"/>
  <c r="H31" i="16"/>
  <c r="H35" i="16"/>
  <c r="H9" i="16"/>
  <c r="H24" i="16"/>
  <c r="H25" i="16"/>
  <c r="H10" i="16"/>
  <c r="H20" i="16"/>
  <c r="H22" i="16"/>
  <c r="H45" i="16"/>
  <c r="H18" i="16"/>
  <c r="H44" i="16"/>
  <c r="H23" i="16"/>
  <c r="H13" i="16"/>
  <c r="H27" i="16"/>
  <c r="H41" i="16"/>
  <c r="H19" i="16"/>
  <c r="H33" i="16"/>
  <c r="H28" i="16"/>
  <c r="H16" i="16"/>
  <c r="H42" i="16"/>
  <c r="H11" i="16"/>
  <c r="H37" i="16"/>
  <c r="H17" i="16"/>
  <c r="H12" i="16"/>
  <c r="H40" i="16"/>
  <c r="H26" i="16"/>
  <c r="H43" i="16"/>
  <c r="H36" i="16"/>
  <c r="G71" i="36" l="1"/>
  <c r="G226" i="36" l="1"/>
  <c r="G109" i="36"/>
  <c r="G189" i="36"/>
  <c r="G102" i="36"/>
  <c r="G227" i="36"/>
  <c r="G184" i="36"/>
  <c r="G224" i="36"/>
  <c r="G89" i="36"/>
  <c r="G293" i="36"/>
  <c r="G212" i="36"/>
  <c r="G138" i="36"/>
  <c r="G35" i="36"/>
  <c r="G217" i="36"/>
  <c r="G294" i="36"/>
  <c r="G266" i="36"/>
  <c r="G53" i="36"/>
  <c r="G278" i="36"/>
  <c r="G237" i="36"/>
  <c r="G33" i="36"/>
  <c r="G158" i="36"/>
  <c r="G34" i="36"/>
  <c r="G218" i="36"/>
  <c r="G123" i="36"/>
  <c r="G24" i="36"/>
  <c r="G32" i="36"/>
  <c r="G187" i="36"/>
  <c r="G193" i="36"/>
  <c r="G84" i="36"/>
  <c r="A9" i="34"/>
  <c r="A14" i="34"/>
  <c r="A44" i="34"/>
  <c r="A19" i="34"/>
  <c r="A16" i="34"/>
  <c r="A10" i="34"/>
  <c r="A35" i="34"/>
  <c r="A39" i="34"/>
  <c r="A27" i="34"/>
  <c r="A34" i="34"/>
  <c r="A11" i="34"/>
  <c r="A41" i="34"/>
  <c r="A20" i="34"/>
  <c r="A25" i="34"/>
  <c r="A12" i="34"/>
  <c r="A43" i="34"/>
  <c r="A30" i="34"/>
  <c r="A26" i="34"/>
  <c r="A33" i="34"/>
  <c r="A45" i="34"/>
  <c r="A31" i="34"/>
  <c r="G329" i="27" l="1"/>
  <c r="G328" i="27"/>
  <c r="G327" i="27"/>
  <c r="G326" i="27"/>
  <c r="G325" i="27"/>
  <c r="G324" i="27"/>
  <c r="G323" i="27"/>
  <c r="G322" i="27"/>
  <c r="G185" i="27"/>
  <c r="G184" i="27"/>
  <c r="G181" i="27"/>
  <c r="G180" i="27"/>
  <c r="G179" i="27"/>
  <c r="G178" i="27"/>
  <c r="G158" i="27"/>
  <c r="G157" i="27"/>
  <c r="G156" i="27"/>
  <c r="G155" i="27"/>
  <c r="G154" i="27"/>
  <c r="G153" i="27"/>
  <c r="G152" i="27"/>
  <c r="G151" i="27"/>
  <c r="G140" i="27"/>
  <c r="G139" i="27"/>
  <c r="G138" i="27"/>
  <c r="G137" i="27"/>
  <c r="G136" i="27"/>
  <c r="G135" i="27"/>
  <c r="G134" i="27"/>
  <c r="G133" i="27"/>
  <c r="G14" i="27"/>
  <c r="G13" i="27"/>
  <c r="G12" i="27"/>
  <c r="G11" i="27"/>
  <c r="G10" i="27"/>
  <c r="G9" i="27"/>
  <c r="G8" i="27"/>
  <c r="G7" i="27"/>
  <c r="G23" i="27"/>
  <c r="G22" i="27"/>
  <c r="G21" i="27"/>
  <c r="G20" i="27"/>
  <c r="G19" i="27"/>
  <c r="G18" i="27"/>
  <c r="G17" i="27"/>
  <c r="G16" i="27"/>
  <c r="G77" i="27"/>
  <c r="G76" i="27"/>
  <c r="G75" i="27"/>
  <c r="G74" i="27"/>
  <c r="G73" i="27"/>
  <c r="G72" i="27"/>
  <c r="G71" i="27"/>
  <c r="G70" i="27"/>
  <c r="G68" i="27"/>
  <c r="G67" i="27"/>
  <c r="G66" i="27"/>
  <c r="G65" i="27"/>
  <c r="G64" i="27"/>
  <c r="G63" i="27"/>
  <c r="G62" i="27"/>
  <c r="G61" i="27"/>
  <c r="G59" i="27"/>
  <c r="G58" i="27"/>
  <c r="G57" i="27"/>
  <c r="G56" i="27"/>
  <c r="G55" i="27"/>
  <c r="G54" i="27"/>
  <c r="G53" i="27"/>
  <c r="G52" i="27"/>
  <c r="G50" i="27"/>
  <c r="G49" i="27"/>
  <c r="G48" i="27"/>
  <c r="G47" i="27"/>
  <c r="G46" i="27"/>
  <c r="G45" i="27"/>
  <c r="G44" i="27"/>
  <c r="G43" i="27"/>
  <c r="G41" i="27"/>
  <c r="G40" i="27"/>
  <c r="G39" i="27"/>
  <c r="G38" i="27"/>
  <c r="G37" i="27"/>
  <c r="G36" i="27"/>
  <c r="G35" i="27"/>
  <c r="G34" i="27"/>
  <c r="G26" i="27"/>
  <c r="G27" i="27"/>
  <c r="G28" i="27"/>
  <c r="G29" i="27"/>
  <c r="G30" i="27"/>
  <c r="G31" i="27"/>
  <c r="G32" i="27"/>
  <c r="G25" i="27"/>
  <c r="N181" i="27" l="1"/>
  <c r="O181" i="27" s="1"/>
  <c r="N38" i="27"/>
  <c r="O38" i="27" s="1"/>
  <c r="N46" i="27"/>
  <c r="O46" i="27" s="1"/>
  <c r="N29" i="27"/>
  <c r="O29" i="27" s="1"/>
  <c r="N19" i="27"/>
  <c r="O19" i="27" s="1"/>
  <c r="N10" i="27"/>
  <c r="N56" i="27"/>
  <c r="O56" i="27" s="1"/>
  <c r="N64" i="27"/>
  <c r="O64" i="27" s="1"/>
  <c r="N74" i="27"/>
  <c r="O74" i="27" s="1"/>
  <c r="N137" i="27"/>
  <c r="O137" i="27" s="1"/>
  <c r="N326" i="27"/>
  <c r="O326" i="27" s="1"/>
  <c r="N155" i="27"/>
  <c r="O155" i="27" s="1"/>
  <c r="I43" i="27"/>
  <c r="I52" i="27"/>
  <c r="I61" i="27"/>
  <c r="I70" i="27"/>
  <c r="I133" i="27"/>
  <c r="I151" i="27"/>
  <c r="I178" i="27"/>
  <c r="I322" i="27"/>
  <c r="I25" i="27"/>
  <c r="I34" i="27"/>
  <c r="I16" i="27"/>
  <c r="I7" i="27"/>
  <c r="G206" i="36"/>
  <c r="G76" i="36"/>
  <c r="G297" i="36"/>
  <c r="G77" i="36"/>
  <c r="G117" i="36"/>
  <c r="G176" i="36"/>
  <c r="G137" i="36"/>
  <c r="G66" i="36"/>
  <c r="G228" i="36"/>
  <c r="G140" i="36" l="1"/>
  <c r="G104" i="36"/>
  <c r="G220" i="36"/>
  <c r="G31" i="36"/>
  <c r="G249" i="36"/>
  <c r="G96" i="36"/>
  <c r="G200" i="36"/>
  <c r="G166" i="36"/>
  <c r="G160" i="36"/>
  <c r="G262" i="36"/>
  <c r="G244" i="36"/>
  <c r="G52" i="36"/>
  <c r="G178" i="36"/>
  <c r="G82" i="36"/>
  <c r="G269" i="36"/>
  <c r="G164" i="36"/>
  <c r="G207" i="36"/>
  <c r="G141" i="36"/>
  <c r="G50" i="36"/>
  <c r="G163" i="36"/>
  <c r="G213" i="36"/>
  <c r="G25" i="36"/>
  <c r="G97" i="36"/>
  <c r="G192" i="36"/>
  <c r="G100" i="36"/>
  <c r="G165" i="36"/>
  <c r="G118" i="36"/>
  <c r="G239" i="36"/>
  <c r="G196" i="36"/>
  <c r="G280" i="36"/>
  <c r="G153" i="36"/>
  <c r="G121" i="36"/>
  <c r="G135" i="36"/>
  <c r="G73" i="36"/>
  <c r="G201" i="36"/>
  <c r="G191" i="36"/>
  <c r="G16" i="36"/>
  <c r="G151" i="36"/>
  <c r="G261" i="36"/>
  <c r="G108" i="36"/>
  <c r="G44" i="36"/>
  <c r="G12" i="36"/>
  <c r="G154" i="36"/>
  <c r="G38" i="36"/>
  <c r="G259" i="36"/>
  <c r="G122" i="36"/>
  <c r="G181" i="36"/>
  <c r="G202" i="36"/>
  <c r="G17" i="36"/>
  <c r="G272" i="36"/>
  <c r="G75" i="36"/>
  <c r="G248" i="36"/>
  <c r="G279" i="36"/>
  <c r="G22" i="36"/>
  <c r="G172" i="36"/>
  <c r="G291" i="36"/>
  <c r="G290" i="36"/>
  <c r="G139" i="36"/>
  <c r="G216" i="36"/>
  <c r="G265" i="36"/>
  <c r="G36" i="36"/>
  <c r="G59" i="36"/>
  <c r="G263" i="36"/>
  <c r="G113" i="36"/>
  <c r="G92" i="36"/>
  <c r="G119" i="36"/>
  <c r="G85" i="36"/>
  <c r="G223" i="36"/>
  <c r="G173" i="36"/>
  <c r="G225" i="36"/>
  <c r="G171" i="36"/>
  <c r="G194" i="36"/>
  <c r="G157" i="36"/>
  <c r="G13" i="36"/>
  <c r="G288" i="36"/>
  <c r="G267" i="36"/>
  <c r="G169" i="36"/>
  <c r="G260" i="36"/>
  <c r="G8" i="36"/>
  <c r="G29" i="36"/>
  <c r="G274" i="36"/>
  <c r="G159" i="36"/>
  <c r="G277" i="36"/>
  <c r="G40" i="36"/>
  <c r="G144" i="36"/>
  <c r="G231" i="36"/>
  <c r="G271" i="36"/>
  <c r="G42" i="36"/>
  <c r="G95" i="36"/>
  <c r="G18" i="36"/>
  <c r="G15" i="36"/>
  <c r="G114" i="36"/>
  <c r="G57" i="36"/>
  <c r="G289" i="36"/>
  <c r="G258" i="36"/>
  <c r="G252" i="36"/>
  <c r="G133" i="36"/>
  <c r="G94" i="36"/>
  <c r="G162" i="36"/>
  <c r="G230" i="36"/>
  <c r="G20" i="36"/>
  <c r="G55" i="36"/>
  <c r="G147" i="36"/>
  <c r="G11" i="36"/>
  <c r="G270" i="36"/>
  <c r="G19" i="36"/>
  <c r="G183" i="36"/>
  <c r="G215" i="36"/>
  <c r="G295" i="36"/>
  <c r="G161" i="36"/>
  <c r="G67" i="36"/>
  <c r="G254" i="36"/>
  <c r="G101" i="36"/>
  <c r="G253" i="36"/>
  <c r="G26" i="36"/>
  <c r="G268" i="36"/>
  <c r="G10" i="36"/>
  <c r="G87" i="36"/>
  <c r="G46" i="36"/>
  <c r="G30" i="36"/>
  <c r="G182" i="36"/>
  <c r="G131" i="36"/>
  <c r="G285" i="36"/>
  <c r="G257" i="36"/>
  <c r="G62" i="36"/>
  <c r="G170" i="36"/>
  <c r="G132" i="36"/>
  <c r="G145" i="36"/>
  <c r="G58" i="36"/>
  <c r="G235" i="36"/>
  <c r="G61" i="36"/>
  <c r="G68" i="36"/>
  <c r="G90" i="36"/>
  <c r="G49" i="36"/>
  <c r="G255" i="36"/>
  <c r="G99" i="36"/>
  <c r="G45" i="36"/>
  <c r="G83" i="36"/>
  <c r="G156" i="36"/>
  <c r="G287" i="36"/>
  <c r="G23" i="36"/>
  <c r="G236" i="36"/>
  <c r="G233" i="36"/>
  <c r="G188" i="36"/>
  <c r="G195" i="36"/>
  <c r="G72" i="36"/>
  <c r="G125" i="36"/>
  <c r="G203" i="36"/>
  <c r="G186" i="36"/>
  <c r="G284" i="36"/>
  <c r="G98" i="36"/>
  <c r="G86" i="36"/>
  <c r="G296" i="36"/>
  <c r="G93" i="36"/>
  <c r="G134" i="36"/>
  <c r="G234" i="36"/>
  <c r="G242" i="36"/>
  <c r="G37" i="36"/>
  <c r="G264" i="36"/>
  <c r="G103" i="36"/>
  <c r="G168" i="36"/>
  <c r="G27" i="36"/>
  <c r="G250" i="36"/>
  <c r="G110" i="36"/>
  <c r="G65" i="36"/>
  <c r="G219" i="36"/>
  <c r="G214" i="36"/>
  <c r="G9" i="36"/>
  <c r="G69" i="36"/>
  <c r="G28" i="36"/>
  <c r="G136" i="36"/>
  <c r="G179" i="36"/>
  <c r="G142" i="36"/>
  <c r="G251" i="36"/>
  <c r="G81" i="36"/>
  <c r="G276" i="36"/>
  <c r="G54" i="36"/>
  <c r="G143" i="36"/>
  <c r="G174" i="36"/>
  <c r="G199" i="36"/>
  <c r="G88" i="36"/>
  <c r="G120" i="36"/>
  <c r="G245" i="36"/>
  <c r="G150" i="36"/>
  <c r="G229" i="36"/>
  <c r="G222" i="36"/>
  <c r="G127" i="36"/>
  <c r="G177" i="36"/>
  <c r="G232" i="36"/>
  <c r="G115" i="36"/>
  <c r="G112" i="36"/>
  <c r="G116" i="36"/>
  <c r="G198" i="36"/>
  <c r="G286" i="36"/>
  <c r="G175" i="36"/>
  <c r="G51" i="36"/>
  <c r="G60" i="36"/>
  <c r="G298" i="36"/>
  <c r="G129" i="36"/>
  <c r="G111" i="36"/>
  <c r="G47" i="36"/>
  <c r="G43" i="36"/>
  <c r="G21" i="36"/>
  <c r="G292" i="36"/>
  <c r="G167" i="36"/>
  <c r="G238" i="36"/>
  <c r="G80" i="36"/>
  <c r="G107" i="36"/>
  <c r="G6" i="36"/>
  <c r="G146" i="36"/>
  <c r="G7" i="36"/>
  <c r="G78" i="36"/>
  <c r="G130" i="36"/>
  <c r="G240" i="36"/>
  <c r="G208" i="36"/>
  <c r="G180" i="36"/>
  <c r="G126" i="36"/>
  <c r="G190" i="36"/>
  <c r="G128" i="36"/>
  <c r="G204" i="36"/>
  <c r="G209" i="36"/>
  <c r="G91" i="36"/>
  <c r="G243" i="36"/>
  <c r="G211" i="36"/>
  <c r="G63" i="36"/>
  <c r="G64" i="36"/>
  <c r="G246" i="36"/>
  <c r="G106" i="36"/>
  <c r="G241" i="36"/>
  <c r="G247" i="36"/>
  <c r="G148" i="36"/>
  <c r="G56" i="36"/>
  <c r="G48" i="36"/>
  <c r="G70" i="36"/>
  <c r="G79" i="36"/>
  <c r="G105" i="36"/>
  <c r="G41" i="36"/>
  <c r="G256" i="36"/>
  <c r="G39" i="36"/>
  <c r="G14" i="36"/>
  <c r="G185" i="36"/>
  <c r="G283" i="36"/>
  <c r="G282" i="36"/>
  <c r="G197" i="36"/>
  <c r="G281" i="36"/>
  <c r="G124" i="36"/>
  <c r="A36" i="34" l="1"/>
  <c r="A29" i="34"/>
  <c r="A8" i="34"/>
  <c r="A28" i="34"/>
  <c r="A42" i="34"/>
  <c r="G259" i="27"/>
  <c r="G232" i="27"/>
  <c r="K22" i="28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G349" i="27"/>
  <c r="I349" i="27" s="1"/>
  <c r="G350" i="27"/>
  <c r="G351" i="27"/>
  <c r="G352" i="27"/>
  <c r="G353" i="27"/>
  <c r="G354" i="27"/>
  <c r="G355" i="27"/>
  <c r="G313" i="27"/>
  <c r="G314" i="27"/>
  <c r="G315" i="27"/>
  <c r="G295" i="27"/>
  <c r="G296" i="27"/>
  <c r="G297" i="27"/>
  <c r="G298" i="27"/>
  <c r="G299" i="27"/>
  <c r="G300" i="27"/>
  <c r="G301" i="27"/>
  <c r="G286" i="27"/>
  <c r="G287" i="27"/>
  <c r="G288" i="27"/>
  <c r="G289" i="27"/>
  <c r="G290" i="27"/>
  <c r="G291" i="27"/>
  <c r="G292" i="27"/>
  <c r="G266" i="27"/>
  <c r="G265" i="27"/>
  <c r="G264" i="27"/>
  <c r="G263" i="27"/>
  <c r="G262" i="27"/>
  <c r="G261" i="27"/>
  <c r="G260" i="27"/>
  <c r="G248" i="27"/>
  <c r="G247" i="27"/>
  <c r="G246" i="27"/>
  <c r="G245" i="27"/>
  <c r="G244" i="27"/>
  <c r="G235" i="27"/>
  <c r="G234" i="27"/>
  <c r="G233" i="27"/>
  <c r="G356" i="27"/>
  <c r="G320" i="27"/>
  <c r="G319" i="27"/>
  <c r="G318" i="27"/>
  <c r="G317" i="27"/>
  <c r="G316" i="27"/>
  <c r="G302" i="27"/>
  <c r="G293" i="27"/>
  <c r="G224" i="27"/>
  <c r="G225" i="27"/>
  <c r="G226" i="27"/>
  <c r="G227" i="27"/>
  <c r="G228" i="27"/>
  <c r="G229" i="27"/>
  <c r="G230" i="27"/>
  <c r="G223" i="27"/>
  <c r="G206" i="27"/>
  <c r="G207" i="27"/>
  <c r="G208" i="27"/>
  <c r="G209" i="27"/>
  <c r="G210" i="27"/>
  <c r="G211" i="27"/>
  <c r="G212" i="27"/>
  <c r="G205" i="27"/>
  <c r="G197" i="27"/>
  <c r="G198" i="27"/>
  <c r="G199" i="27"/>
  <c r="G200" i="27"/>
  <c r="G201" i="27"/>
  <c r="G202" i="27"/>
  <c r="G203" i="27"/>
  <c r="G196" i="27"/>
  <c r="G188" i="27"/>
  <c r="G189" i="27"/>
  <c r="G190" i="27"/>
  <c r="G191" i="27"/>
  <c r="G192" i="27"/>
  <c r="G193" i="27"/>
  <c r="G194" i="27"/>
  <c r="G187" i="27"/>
  <c r="G170" i="27"/>
  <c r="G171" i="27"/>
  <c r="G172" i="27"/>
  <c r="G173" i="27"/>
  <c r="G174" i="27"/>
  <c r="G175" i="27"/>
  <c r="G176" i="27"/>
  <c r="G169" i="27"/>
  <c r="G161" i="27"/>
  <c r="G162" i="27"/>
  <c r="G163" i="27"/>
  <c r="G164" i="27"/>
  <c r="G165" i="27"/>
  <c r="G166" i="27"/>
  <c r="G167" i="27"/>
  <c r="G160" i="27"/>
  <c r="G125" i="27"/>
  <c r="G126" i="27"/>
  <c r="G127" i="27"/>
  <c r="G128" i="27"/>
  <c r="G129" i="27"/>
  <c r="G130" i="27"/>
  <c r="G131" i="27"/>
  <c r="G124" i="27"/>
  <c r="G116" i="27"/>
  <c r="G117" i="27"/>
  <c r="G118" i="27"/>
  <c r="G119" i="27"/>
  <c r="G120" i="27"/>
  <c r="G121" i="27"/>
  <c r="G122" i="27"/>
  <c r="G115" i="27"/>
  <c r="G107" i="27"/>
  <c r="G108" i="27"/>
  <c r="G109" i="27"/>
  <c r="G110" i="27"/>
  <c r="G111" i="27"/>
  <c r="G112" i="27"/>
  <c r="G113" i="27"/>
  <c r="G106" i="27"/>
  <c r="G98" i="27"/>
  <c r="G99" i="27"/>
  <c r="G100" i="27"/>
  <c r="G101" i="27"/>
  <c r="G102" i="27"/>
  <c r="G103" i="27"/>
  <c r="G104" i="27"/>
  <c r="G97" i="27"/>
  <c r="G89" i="27"/>
  <c r="G90" i="27"/>
  <c r="G91" i="27"/>
  <c r="G92" i="27"/>
  <c r="G93" i="27"/>
  <c r="G94" i="27"/>
  <c r="G95" i="27"/>
  <c r="G88" i="27"/>
  <c r="G80" i="27"/>
  <c r="G81" i="27"/>
  <c r="G82" i="27"/>
  <c r="G83" i="27"/>
  <c r="G84" i="27"/>
  <c r="G85" i="27"/>
  <c r="G86" i="27"/>
  <c r="G79" i="27"/>
  <c r="P245" i="27" l="1"/>
  <c r="I241" i="27"/>
  <c r="N82" i="27"/>
  <c r="O82" i="27" s="1"/>
  <c r="N101" i="27"/>
  <c r="O101" i="27" s="1"/>
  <c r="N118" i="27"/>
  <c r="O118" i="27" s="1"/>
  <c r="N127" i="27"/>
  <c r="O127" i="27" s="1"/>
  <c r="N164" i="27"/>
  <c r="O164" i="27" s="1"/>
  <c r="N316" i="27"/>
  <c r="O316" i="27" s="1"/>
  <c r="N92" i="27"/>
  <c r="O92" i="27" s="1"/>
  <c r="R92" i="27"/>
  <c r="N110" i="27"/>
  <c r="O110" i="27" s="1"/>
  <c r="N299" i="27"/>
  <c r="O299" i="27" s="1"/>
  <c r="N353" i="27"/>
  <c r="O353" i="27" s="1"/>
  <c r="N263" i="27"/>
  <c r="O263" i="27" s="1"/>
  <c r="N209" i="27"/>
  <c r="O209" i="27" s="1"/>
  <c r="N227" i="27"/>
  <c r="O227" i="27" s="1"/>
  <c r="N245" i="27"/>
  <c r="O245" i="27" s="1"/>
  <c r="N290" i="27"/>
  <c r="O290" i="27" s="1"/>
  <c r="N235" i="27"/>
  <c r="O235" i="27" s="1"/>
  <c r="N200" i="27"/>
  <c r="O200" i="27" s="1"/>
  <c r="N190" i="27"/>
  <c r="O190" i="27" s="1"/>
  <c r="N172" i="27"/>
  <c r="O172" i="27" s="1"/>
  <c r="I295" i="27"/>
  <c r="I160" i="27"/>
  <c r="I169" i="27"/>
  <c r="I313" i="27"/>
  <c r="I286" i="27"/>
  <c r="I79" i="27"/>
  <c r="I88" i="27"/>
  <c r="I97" i="27"/>
  <c r="I115" i="27"/>
  <c r="I124" i="27"/>
  <c r="I187" i="27"/>
  <c r="I196" i="27"/>
  <c r="I205" i="27"/>
  <c r="I223" i="27"/>
  <c r="I259" i="27"/>
  <c r="I232" i="27"/>
  <c r="I106" i="27"/>
  <c r="H26" i="34" l="1"/>
  <c r="G31" i="34"/>
  <c r="H31" i="34" s="1"/>
  <c r="H37" i="34"/>
  <c r="G45" i="34"/>
  <c r="H45" i="34" s="1"/>
  <c r="H29" i="34"/>
  <c r="G40" i="34"/>
  <c r="H40" i="34" s="1"/>
  <c r="H27" i="34"/>
  <c r="G39" i="34"/>
  <c r="H39" i="34" s="1"/>
  <c r="G32" i="34"/>
  <c r="H32" i="34" s="1"/>
  <c r="H43" i="34"/>
  <c r="G36" i="34"/>
  <c r="H36" i="34" s="1"/>
  <c r="G34" i="34"/>
  <c r="H34" i="34" s="1"/>
  <c r="G25" i="34"/>
  <c r="H25" i="34" s="1"/>
  <c r="G23" i="34"/>
  <c r="H23" i="34" s="1"/>
  <c r="G30" i="34"/>
  <c r="H30" i="34" s="1"/>
  <c r="H35" i="34"/>
  <c r="G24" i="34"/>
  <c r="H24" i="34" s="1"/>
  <c r="G28" i="34"/>
  <c r="H28" i="34" s="1"/>
  <c r="H38" i="34"/>
  <c r="H33" i="34"/>
  <c r="G42" i="34"/>
  <c r="H42" i="34" s="1"/>
  <c r="G41" i="34"/>
  <c r="H41" i="34" s="1"/>
  <c r="F29" i="34" l="1"/>
  <c r="F40" i="34"/>
  <c r="F26" i="34"/>
  <c r="F37" i="34"/>
  <c r="J6" i="27"/>
  <c r="F31" i="34"/>
  <c r="F45" i="34"/>
  <c r="F43" i="34" l="1"/>
  <c r="F32" i="34"/>
  <c r="F30" i="34"/>
  <c r="F39" i="34"/>
  <c r="F23" i="34"/>
  <c r="F27" i="34"/>
  <c r="F33" i="34"/>
  <c r="F25" i="34"/>
  <c r="F28" i="34"/>
  <c r="F41" i="34"/>
  <c r="F24" i="34"/>
  <c r="F36" i="34"/>
  <c r="F42" i="34"/>
  <c r="F35" i="34"/>
  <c r="F38" i="34"/>
  <c r="F34" i="34"/>
</calcChain>
</file>

<file path=xl/sharedStrings.xml><?xml version="1.0" encoding="utf-8"?>
<sst xmlns="http://schemas.openxmlformats.org/spreadsheetml/2006/main" count="1316" uniqueCount="512">
  <si>
    <t>№</t>
  </si>
  <si>
    <t xml:space="preserve">фамилия, имя </t>
  </si>
  <si>
    <t>место</t>
  </si>
  <si>
    <t>сумма</t>
  </si>
  <si>
    <t>время, сек</t>
  </si>
  <si>
    <t>Главный судья</t>
  </si>
  <si>
    <t xml:space="preserve">№ 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</si>
  <si>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</si>
  <si>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</si>
  <si>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</si>
  <si>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</si>
  <si>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</si>
  <si>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</si>
  <si>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</si>
  <si>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</si>
  <si>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</si>
  <si>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</si>
  <si>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</si>
  <si>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</si>
  <si>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</si>
  <si>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</si>
  <si>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</si>
  <si>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</si>
  <si>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</si>
  <si>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баллы</t>
  </si>
  <si>
    <t>разборка и сборка АК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</si>
  <si>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</si>
  <si>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</si>
  <si>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</si>
  <si>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</si>
  <si>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военная подготовка</t>
  </si>
  <si>
    <t>исполнение строй.песни</t>
  </si>
  <si>
    <t>1 судья</t>
  </si>
  <si>
    <t>2 судья</t>
  </si>
  <si>
    <t>Пировский район</t>
  </si>
  <si>
    <t>3 судья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</si>
  <si>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</si>
  <si>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</si>
  <si>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</si>
  <si>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</si>
  <si>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</si>
  <si>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</si>
  <si>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</si>
  <si>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</si>
  <si>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</si>
  <si>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</si>
  <si>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</si>
  <si>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г.Бородино</t>
  </si>
  <si>
    <t>г.Дивногорск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</si>
  <si>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</si>
  <si>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</si>
  <si>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</si>
  <si>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</si>
  <si>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</si>
  <si>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</si>
  <si>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</si>
  <si>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разборка и сборка автомата Калашникова</t>
  </si>
  <si>
    <t>сумма баллов</t>
  </si>
  <si>
    <t xml:space="preserve">ПРОТОКОЛ </t>
  </si>
  <si>
    <t>Советский район</t>
  </si>
  <si>
    <t>результат, с</t>
  </si>
  <si>
    <t>штраф, с</t>
  </si>
  <si>
    <t>итоговое время, с</t>
  </si>
  <si>
    <t>зачетный 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</si>
  <si>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</si>
  <si>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</si>
  <si>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</si>
  <si>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</si>
  <si>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25-26</t>
  </si>
  <si>
    <t>Результат, мин</t>
  </si>
  <si>
    <t xml:space="preserve"> ПРОТОКОЛ разборка и сборка автомата Калашникова    </t>
  </si>
  <si>
    <t>Мес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</si>
  <si>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</si>
  <si>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</si>
  <si>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</si>
  <si>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</si>
  <si>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</si>
  <si>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</si>
  <si>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</si>
  <si>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</si>
  <si>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</si>
  <si>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</si>
  <si>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</si>
  <si>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</si>
  <si>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</si>
  <si>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</si>
  <si>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</si>
  <si>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</si>
  <si>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</si>
  <si>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</si>
  <si>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</si>
  <si>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</si>
  <si>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</si>
  <si>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</si>
  <si>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</si>
  <si>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</si>
  <si>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</si>
  <si>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</si>
  <si>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</si>
  <si>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</si>
  <si>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</si>
  <si>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</si>
  <si>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</si>
  <si>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</si>
  <si>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</si>
  <si>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</si>
  <si>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</si>
  <si>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ИТОГОВЫЙ ПРОТОКОЛ (военная подготовка)</t>
  </si>
  <si>
    <t>Главный  судья</t>
  </si>
  <si>
    <t>№п/п</t>
  </si>
  <si>
    <t>время, сек.</t>
  </si>
  <si>
    <t xml:space="preserve"> ПРОТОКОЛ личных результатов 
разборка и сборка автомата Калашникова    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</si>
  <si>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</si>
  <si>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</si>
  <si>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</si>
  <si>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</si>
  <si>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</si>
  <si>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г.АЧИНСК</t>
  </si>
  <si>
    <t>Дайнеко Вадим</t>
  </si>
  <si>
    <t>Павлов Дмитрий</t>
  </si>
  <si>
    <t>г.БОГОТОЛ</t>
  </si>
  <si>
    <t>Потапенко Владимир</t>
  </si>
  <si>
    <t>г.БОРОДИНО</t>
  </si>
  <si>
    <t>Какаулин Никита</t>
  </si>
  <si>
    <t>г. ДИВНОГОРСК</t>
  </si>
  <si>
    <t>г.ЕНИСЕЙСК</t>
  </si>
  <si>
    <t>г.КАНСК</t>
  </si>
  <si>
    <t>г.ЛЕСОСИБИРСК</t>
  </si>
  <si>
    <t>Ганеев Кирилл</t>
  </si>
  <si>
    <t>Новиков Максим</t>
  </si>
  <si>
    <t>Васильев Геннадий</t>
  </si>
  <si>
    <t>Нальгиев Мейрби</t>
  </si>
  <si>
    <t>Молчанов Семен</t>
  </si>
  <si>
    <t>ЗАТО г.ЖЕЛЕЗНОГОРСК</t>
  </si>
  <si>
    <t>Пикалев Александр</t>
  </si>
  <si>
    <t>Селиванов Егор</t>
  </si>
  <si>
    <t>Сумарев Александр</t>
  </si>
  <si>
    <t>ЗАТО г.ЗЕЛЕНОГОРСК</t>
  </si>
  <si>
    <t>ЗАТО п. СОЛНЕЧНЫЙ</t>
  </si>
  <si>
    <t>г.НАЗАРОВО</t>
  </si>
  <si>
    <t>Пшеничный Давид</t>
  </si>
  <si>
    <t>г.МИНУСИНСК</t>
  </si>
  <si>
    <t>г. СОСНОВОБОРСК</t>
  </si>
  <si>
    <t>г.ШАРЫПОВО</t>
  </si>
  <si>
    <t>АБАНСКИЙ РАЙОН</t>
  </si>
  <si>
    <t>Сатеев Никита</t>
  </si>
  <si>
    <t>БАЛАХТИНСКИЙ РАЙОН</t>
  </si>
  <si>
    <t>БОЛЬШЕМУРТИНСКИЙ РАЙОН</t>
  </si>
  <si>
    <t>Шишулин Евгений</t>
  </si>
  <si>
    <t>ЕНИСЕЙСКИЙ РАЙОН</t>
  </si>
  <si>
    <t>Дорогов Кирилл</t>
  </si>
  <si>
    <t>Сухалитка Сергей</t>
  </si>
  <si>
    <t>Клепец Алексей</t>
  </si>
  <si>
    <t>Радченко Никита</t>
  </si>
  <si>
    <t>ЕРМАКОВСКИЙ РАЙОН</t>
  </si>
  <si>
    <t>Арыченков Егор</t>
  </si>
  <si>
    <t>ИДРИНСКИЙ РАЙОН</t>
  </si>
  <si>
    <t>ИЛАНСКИЙ РАЙОН</t>
  </si>
  <si>
    <t>КАЗАЧИНСКИЙ РАЙОН</t>
  </si>
  <si>
    <t>КУРАГИНСКИЙ РАЙОН</t>
  </si>
  <si>
    <t>Дранишников Данила</t>
  </si>
  <si>
    <t>НАЗАРОВСКИЙ РАЙОН</t>
  </si>
  <si>
    <t>МИНУСИНСКИЙ РАЙОН</t>
  </si>
  <si>
    <t>НОВОСЕЛОВСКИЙ РАЙОН</t>
  </si>
  <si>
    <t>ПИРОВСКИЙ РАЙОН</t>
  </si>
  <si>
    <t>Раменский Виктор</t>
  </si>
  <si>
    <t>Нафиков Дамир</t>
  </si>
  <si>
    <t>Баженов Сергей</t>
  </si>
  <si>
    <t>УЖУРСКИЙ РАЙОН</t>
  </si>
  <si>
    <t>Свердловский район г.Красноярска</t>
  </si>
  <si>
    <t>Советский район г.Красноярска</t>
  </si>
  <si>
    <t>г.Сосновоборск</t>
  </si>
  <si>
    <t>г.Назарово</t>
  </si>
  <si>
    <t>Ермаковский район</t>
  </si>
  <si>
    <t>Идринский район</t>
  </si>
  <si>
    <t>Курагинский район</t>
  </si>
  <si>
    <t>Назаровский район</t>
  </si>
  <si>
    <t xml:space="preserve">Бабушкин Игорь </t>
  </si>
  <si>
    <t xml:space="preserve">Цуканов Максим </t>
  </si>
  <si>
    <t xml:space="preserve">Пучинин Денис </t>
  </si>
  <si>
    <t xml:space="preserve">Гончаров Иван </t>
  </si>
  <si>
    <t xml:space="preserve">Чесноков Павел </t>
  </si>
  <si>
    <t>Скляр Богдан</t>
  </si>
  <si>
    <t>18  мая 2023 года                                                                               г.Красноярск</t>
  </si>
  <si>
    <t xml:space="preserve">Джалилов Абдуло </t>
  </si>
  <si>
    <t>Савенков Кирилл</t>
  </si>
  <si>
    <t xml:space="preserve">Муль Даниил </t>
  </si>
  <si>
    <t xml:space="preserve">Выртосу Александр </t>
  </si>
  <si>
    <t xml:space="preserve">Шарковский Дмитрий </t>
  </si>
  <si>
    <t xml:space="preserve">Сташевский  Тимофей </t>
  </si>
  <si>
    <t>Трусов   Данил</t>
  </si>
  <si>
    <t xml:space="preserve">Степанов Андрей </t>
  </si>
  <si>
    <t xml:space="preserve">Нешетаев Евгений </t>
  </si>
  <si>
    <t xml:space="preserve">Чистов Евгений </t>
  </si>
  <si>
    <t>Осипов Богдан</t>
  </si>
  <si>
    <t xml:space="preserve">Ибрагимов Дениз </t>
  </si>
  <si>
    <t>Бугаев Артем</t>
  </si>
  <si>
    <t>Кудашев Алексей</t>
  </si>
  <si>
    <t>Матвиенко Владислав</t>
  </si>
  <si>
    <t>Долгих Дмитрий</t>
  </si>
  <si>
    <t>Федоров Владимир</t>
  </si>
  <si>
    <t>Резник Константин</t>
  </si>
  <si>
    <t>Тиханович Павел</t>
  </si>
  <si>
    <t xml:space="preserve">Кубарько Денис </t>
  </si>
  <si>
    <t>Барышев Владислав</t>
  </si>
  <si>
    <t xml:space="preserve">Афанасьев Роман </t>
  </si>
  <si>
    <t>Ковалев Константин</t>
  </si>
  <si>
    <t>Александров Александр</t>
  </si>
  <si>
    <t>Лебедев Максим</t>
  </si>
  <si>
    <t>ИРБЕЙСКИЙ РАЙОН</t>
  </si>
  <si>
    <t>Иванов Роман</t>
  </si>
  <si>
    <t>Юсупов Александр</t>
  </si>
  <si>
    <t>Желонкин Константин</t>
  </si>
  <si>
    <t>Каледа Денис</t>
  </si>
  <si>
    <t>Лапицкий Данил</t>
  </si>
  <si>
    <t>Лисовенко Сергей</t>
  </si>
  <si>
    <t xml:space="preserve">Помелов Арсений </t>
  </si>
  <si>
    <t xml:space="preserve">Темнов Владимир </t>
  </si>
  <si>
    <t xml:space="preserve">Ботвенко Степан </t>
  </si>
  <si>
    <t>Дворянчик Даниил</t>
  </si>
  <si>
    <t xml:space="preserve">Кравченко Артём </t>
  </si>
  <si>
    <t xml:space="preserve">Гиричев Матвей </t>
  </si>
  <si>
    <t xml:space="preserve">Темченюк Павел </t>
  </si>
  <si>
    <t>Гордиенко Данил</t>
  </si>
  <si>
    <t xml:space="preserve">Лесун Сергей </t>
  </si>
  <si>
    <t xml:space="preserve">Циркунов Захар </t>
  </si>
  <si>
    <t>Мерзабаев Сабир</t>
  </si>
  <si>
    <t>Бодаалай Алдын-Херел</t>
  </si>
  <si>
    <t xml:space="preserve">Монгуш Тамерлан </t>
  </si>
  <si>
    <t>Махров Богдан</t>
  </si>
  <si>
    <t xml:space="preserve">Ткачев Антон </t>
  </si>
  <si>
    <t xml:space="preserve">Шутемов Роман </t>
  </si>
  <si>
    <t>Бесхлебный Артем</t>
  </si>
  <si>
    <t xml:space="preserve">Черкасов Станислав </t>
  </si>
  <si>
    <t xml:space="preserve">Граф Владимир </t>
  </si>
  <si>
    <t xml:space="preserve">Бальде Данил </t>
  </si>
  <si>
    <t xml:space="preserve">Ясюк Дмитрий </t>
  </si>
  <si>
    <t>Максимов Яков</t>
  </si>
  <si>
    <t xml:space="preserve">Масолыго Александр </t>
  </si>
  <si>
    <t>Коршакевич Артём</t>
  </si>
  <si>
    <t xml:space="preserve">Толмачёв Максим </t>
  </si>
  <si>
    <t xml:space="preserve">Соляк Степан </t>
  </si>
  <si>
    <t>Воропаев Илья</t>
  </si>
  <si>
    <t xml:space="preserve">Халиков Кирилл </t>
  </si>
  <si>
    <t xml:space="preserve">Плотников Данил </t>
  </si>
  <si>
    <t>Бурцев Артем</t>
  </si>
  <si>
    <t>Кутузов Даниил</t>
  </si>
  <si>
    <t>Бырсану Данила</t>
  </si>
  <si>
    <t xml:space="preserve">Фролов Владислав </t>
  </si>
  <si>
    <t>Кочугов Денис</t>
  </si>
  <si>
    <r>
      <t>Смирнов</t>
    </r>
    <r>
      <rPr>
        <sz val="14"/>
        <color rgb="FF000000"/>
        <rFont val="Arial"/>
        <family val="2"/>
        <charset val="204"/>
      </rPr>
      <t xml:space="preserve"> </t>
    </r>
    <r>
      <rPr>
        <sz val="14"/>
        <rFont val="Arial"/>
        <family val="2"/>
        <charset val="204"/>
      </rPr>
      <t>Владислав</t>
    </r>
  </si>
  <si>
    <t>Готовкин Марк</t>
  </si>
  <si>
    <t>Козлов Максим</t>
  </si>
  <si>
    <t>Беляков Вадим</t>
  </si>
  <si>
    <t>Фёдоров Вадим</t>
  </si>
  <si>
    <t>Решетень Егор</t>
  </si>
  <si>
    <t>Зимонин Иван</t>
  </si>
  <si>
    <t xml:space="preserve">Акентьев Артем </t>
  </si>
  <si>
    <t>Сургутский Денис</t>
  </si>
  <si>
    <t>Старков Богдан</t>
  </si>
  <si>
    <t>Швитских Никита</t>
  </si>
  <si>
    <t>Гербер Данила</t>
  </si>
  <si>
    <t>Соболев Леонид</t>
  </si>
  <si>
    <t>Бахарев Даниил</t>
  </si>
  <si>
    <t xml:space="preserve">Селимов Артем </t>
  </si>
  <si>
    <t>Красников Сергей</t>
  </si>
  <si>
    <t>Путилов Никита</t>
  </si>
  <si>
    <t>Ерлыков Иван</t>
  </si>
  <si>
    <t>Еремеев Иван</t>
  </si>
  <si>
    <t>Лященко Вадим</t>
  </si>
  <si>
    <t>Вайнбергер Никита</t>
  </si>
  <si>
    <t xml:space="preserve">Евдокимов Дмитрий </t>
  </si>
  <si>
    <t xml:space="preserve">Гроссман Константин </t>
  </si>
  <si>
    <t xml:space="preserve">Казанцев Илья </t>
  </si>
  <si>
    <t>Ковалёв Егор</t>
  </si>
  <si>
    <t xml:space="preserve">Киселёв Артур </t>
  </si>
  <si>
    <t>Саматбеков Ислам</t>
  </si>
  <si>
    <t>Щербань Ярослав</t>
  </si>
  <si>
    <t xml:space="preserve">Малыхин Денис </t>
  </si>
  <si>
    <t>Метелкин Константин</t>
  </si>
  <si>
    <t>Балашов Андрей</t>
  </si>
  <si>
    <t xml:space="preserve">Ромашко Кирилл </t>
  </si>
  <si>
    <t xml:space="preserve">Петров Даниил </t>
  </si>
  <si>
    <t xml:space="preserve">Патлыка Тимофей </t>
  </si>
  <si>
    <t>Клуев Наиль</t>
  </si>
  <si>
    <t xml:space="preserve">Сыроквашин  Александр </t>
  </si>
  <si>
    <t xml:space="preserve">Щука Артём </t>
  </si>
  <si>
    <t xml:space="preserve">Анохин Александр </t>
  </si>
  <si>
    <t>Павлов Семён</t>
  </si>
  <si>
    <t>Ворошилов Иван</t>
  </si>
  <si>
    <t>Утробин Лев</t>
  </si>
  <si>
    <t>Коротков Андрей</t>
  </si>
  <si>
    <t xml:space="preserve">Сизых Антон </t>
  </si>
  <si>
    <t xml:space="preserve">Решетников Фёдор </t>
  </si>
  <si>
    <t>Ковригин Егор</t>
  </si>
  <si>
    <t>Курпас Алексей</t>
  </si>
  <si>
    <t>Дмитриев Михаил</t>
  </si>
  <si>
    <t>Бурмистров Руслан</t>
  </si>
  <si>
    <t>Уманцев Петр</t>
  </si>
  <si>
    <t>Бодров Сергей</t>
  </si>
  <si>
    <t>Суханов Роман</t>
  </si>
  <si>
    <t>Галкин Виктор</t>
  </si>
  <si>
    <t>Иконников Егор</t>
  </si>
  <si>
    <t>Орехов Арсений</t>
  </si>
  <si>
    <t>Иконников Александр</t>
  </si>
  <si>
    <t>Пупышко Егор</t>
  </si>
  <si>
    <t>Рау Андрей</t>
  </si>
  <si>
    <t>Васильев Иван</t>
  </si>
  <si>
    <t>Гасымов Васиф Асиф оглы</t>
  </si>
  <si>
    <t>Данилюк Максим</t>
  </si>
  <si>
    <t>Ермолович Максим</t>
  </si>
  <si>
    <t>Ефимов Александр</t>
  </si>
  <si>
    <t>Святецкий Илья</t>
  </si>
  <si>
    <t>Репетюк Владислав</t>
  </si>
  <si>
    <t xml:space="preserve">Роговой Константин </t>
  </si>
  <si>
    <t>Дегтярев Константин</t>
  </si>
  <si>
    <t>Смелых Иван</t>
  </si>
  <si>
    <t>Золотарев Владислав</t>
  </si>
  <si>
    <t>Леденев Кирилл</t>
  </si>
  <si>
    <t>Блинов Виталий</t>
  </si>
  <si>
    <t>ЕМЕЛЬЯНОВСКИЙ РАЙОН</t>
  </si>
  <si>
    <t xml:space="preserve">Снигирь Никита </t>
  </si>
  <si>
    <t xml:space="preserve">Медведев Данил </t>
  </si>
  <si>
    <t>Шустов Артем</t>
  </si>
  <si>
    <t xml:space="preserve">Москалев Сергей </t>
  </si>
  <si>
    <t>Тужилин Никита</t>
  </si>
  <si>
    <t xml:space="preserve">Кулаков Юрий </t>
  </si>
  <si>
    <t xml:space="preserve">Левчук Владислав </t>
  </si>
  <si>
    <t>Найденов Денис</t>
  </si>
  <si>
    <t>Корсун Данил</t>
  </si>
  <si>
    <t>Гадюко Никита</t>
  </si>
  <si>
    <t>Котляров Николай</t>
  </si>
  <si>
    <t>Бобылев Ринат</t>
  </si>
  <si>
    <t>Горохов Никита</t>
  </si>
  <si>
    <t>Бабашкин Владимир</t>
  </si>
  <si>
    <t>Глебец Севастьян</t>
  </si>
  <si>
    <t>Шаврин Роман</t>
  </si>
  <si>
    <t>Евтушенко Лев</t>
  </si>
  <si>
    <t>Балдин Олег</t>
  </si>
  <si>
    <t>Гуляев Матвей</t>
  </si>
  <si>
    <t>Голубович Юрий</t>
  </si>
  <si>
    <t>Тонких Дмитрий</t>
  </si>
  <si>
    <t>Черкашин Никита</t>
  </si>
  <si>
    <t>Беденко Антон</t>
  </si>
  <si>
    <t>Лапухин Кирилл</t>
  </si>
  <si>
    <t>Соболев Александр</t>
  </si>
  <si>
    <t>Барановский Александр</t>
  </si>
  <si>
    <t>Павлов Александр</t>
  </si>
  <si>
    <t>Кузнецов Николай</t>
  </si>
  <si>
    <t xml:space="preserve">Алтухов Вадим </t>
  </si>
  <si>
    <t>Ерошин Денис</t>
  </si>
  <si>
    <t>Виль Всеволод</t>
  </si>
  <si>
    <t>Яшин Арсентий</t>
  </si>
  <si>
    <t>Терских Егор</t>
  </si>
  <si>
    <t xml:space="preserve">Пугачев Никита </t>
  </si>
  <si>
    <t xml:space="preserve">Смагин Иван </t>
  </si>
  <si>
    <t>СЕВЕРО-ЕНИСЕЙСКИЙ РАЙОН</t>
  </si>
  <si>
    <t>Болдинов Владислав</t>
  </si>
  <si>
    <t xml:space="preserve">Желтяков Артём </t>
  </si>
  <si>
    <t xml:space="preserve">Какашвили Даниил </t>
  </si>
  <si>
    <t xml:space="preserve">Козяев Денис </t>
  </si>
  <si>
    <t xml:space="preserve">Левшунов Александр </t>
  </si>
  <si>
    <t>Малахайчук Никита</t>
  </si>
  <si>
    <t>Попов Ярослав</t>
  </si>
  <si>
    <t xml:space="preserve">Решетников Александр </t>
  </si>
  <si>
    <t>СУХОБУЗИМСКИЙ РАЙОН</t>
  </si>
  <si>
    <t>Артемьев Вадим</t>
  </si>
  <si>
    <t xml:space="preserve">Лоренц Егор </t>
  </si>
  <si>
    <t>Лопатин Дмитрий</t>
  </si>
  <si>
    <t xml:space="preserve">Шержинский Артем </t>
  </si>
  <si>
    <t xml:space="preserve">Коштунков Никита </t>
  </si>
  <si>
    <t>Попов Егор</t>
  </si>
  <si>
    <t>Исполинов Александр</t>
  </si>
  <si>
    <t>Оганян Эрик</t>
  </si>
  <si>
    <t>Раменский Даниил</t>
  </si>
  <si>
    <t>Соколов Егор</t>
  </si>
  <si>
    <t>Ароян Даниил</t>
  </si>
  <si>
    <t>Вагнер Алексей</t>
  </si>
  <si>
    <t>Пенкин Владимир</t>
  </si>
  <si>
    <t>Огибин Егор</t>
  </si>
  <si>
    <t>Шушаков Михаил</t>
  </si>
  <si>
    <t>Барков Никита</t>
  </si>
  <si>
    <t>Куликов Вадим</t>
  </si>
  <si>
    <t>Малыхин Кирилл</t>
  </si>
  <si>
    <t>Ланг Кирилл</t>
  </si>
  <si>
    <t>Тупицин Алексей</t>
  </si>
  <si>
    <t>КАРАТУЗСКИЙ РАЙОН</t>
  </si>
  <si>
    <t>Шигаров Дмитрий</t>
  </si>
  <si>
    <t>Шнайдер Виталий</t>
  </si>
  <si>
    <t xml:space="preserve">Бондаренко Данил </t>
  </si>
  <si>
    <t>Темирчев Никита</t>
  </si>
  <si>
    <t xml:space="preserve">Болкунов Никита </t>
  </si>
  <si>
    <t xml:space="preserve">Лаптев Максим </t>
  </si>
  <si>
    <t>КРАСНОТУРАНСКИЙ РАЙОН</t>
  </si>
  <si>
    <t xml:space="preserve">Шибун Матвей </t>
  </si>
  <si>
    <t xml:space="preserve">Петрухин Александр </t>
  </si>
  <si>
    <t xml:space="preserve">Плотницкий Ярослав </t>
  </si>
  <si>
    <t xml:space="preserve">Артемьев Антон </t>
  </si>
  <si>
    <t xml:space="preserve">Матеньков Данила </t>
  </si>
  <si>
    <t xml:space="preserve">Лыков Денис </t>
  </si>
  <si>
    <t xml:space="preserve">Уфаев Виктор </t>
  </si>
  <si>
    <t>Швайгерт Александр</t>
  </si>
  <si>
    <t xml:space="preserve">Никитин Никита </t>
  </si>
  <si>
    <t xml:space="preserve">Иванов Николай </t>
  </si>
  <si>
    <t xml:space="preserve">Валов Дмитрий </t>
  </si>
  <si>
    <t xml:space="preserve">Зобов Мирон </t>
  </si>
  <si>
    <t>Гончаров Леонид</t>
  </si>
  <si>
    <t xml:space="preserve">Шеметов Богдан </t>
  </si>
  <si>
    <t xml:space="preserve">Белошапкин Степан </t>
  </si>
  <si>
    <t xml:space="preserve">Зобов Данила </t>
  </si>
  <si>
    <r>
      <t>Колпаков</t>
    </r>
    <r>
      <rPr>
        <sz val="14"/>
        <rFont val="Arial"/>
        <family val="2"/>
        <charset val="204"/>
      </rPr>
      <t xml:space="preserve"> </t>
    </r>
    <r>
      <rPr>
        <sz val="14"/>
        <color rgb="FF000000"/>
        <rFont val="Arial"/>
        <family val="2"/>
        <charset val="204"/>
      </rPr>
      <t xml:space="preserve">Данил </t>
    </r>
  </si>
  <si>
    <t>Панов Юрий</t>
  </si>
  <si>
    <t>Гутаров Андрей</t>
  </si>
  <si>
    <t>Болдырев Кирилл</t>
  </si>
  <si>
    <t>Арыскин Евгений</t>
  </si>
  <si>
    <t>Карбушев Дмитрий</t>
  </si>
  <si>
    <t>Хрунь Матвей</t>
  </si>
  <si>
    <t>18 мая 2023 года</t>
  </si>
  <si>
    <t xml:space="preserve">Аржаков Арсений </t>
  </si>
  <si>
    <t>Акопян Даниил</t>
  </si>
  <si>
    <t>Поляков Александр</t>
  </si>
  <si>
    <t>Губанов Артем</t>
  </si>
  <si>
    <t>Минтиненко Алксей</t>
  </si>
  <si>
    <t>Трапезников Марк</t>
  </si>
  <si>
    <t>Сибиряков Александр</t>
  </si>
  <si>
    <t>Косилов Артем</t>
  </si>
  <si>
    <t xml:space="preserve">Черепин Виктор </t>
  </si>
  <si>
    <t xml:space="preserve">Алексеев Данил </t>
  </si>
  <si>
    <t xml:space="preserve">Эрнст Владимир </t>
  </si>
  <si>
    <t xml:space="preserve">Моор Александр </t>
  </si>
  <si>
    <t>Симаков Руслан</t>
  </si>
  <si>
    <t>Титов Никита</t>
  </si>
  <si>
    <t>Акимов Никита</t>
  </si>
  <si>
    <t>18-19 мая 2023 года</t>
  </si>
  <si>
    <t>Ленинский район г.Красноярска</t>
  </si>
  <si>
    <t>Октябрьский район г.Красноярска</t>
  </si>
  <si>
    <t>Каратузский район</t>
  </si>
  <si>
    <t>Краснотуранский район</t>
  </si>
  <si>
    <t>Сикачёв Артем</t>
  </si>
  <si>
    <t>Урамов Николай</t>
  </si>
  <si>
    <t>Юсас Евгений</t>
  </si>
  <si>
    <t xml:space="preserve">Каргаполов Алексей </t>
  </si>
  <si>
    <t>Бобров Арсений</t>
  </si>
  <si>
    <t>Маркевич Тимофей</t>
  </si>
  <si>
    <t>Журавлев Игорь</t>
  </si>
  <si>
    <t>Кожоев Бахтияр</t>
  </si>
  <si>
    <t>Заубский Данил</t>
  </si>
  <si>
    <t xml:space="preserve">Качаев Глеб </t>
  </si>
  <si>
    <t>Соболев Матвей</t>
  </si>
  <si>
    <t>Романовский Богдан</t>
  </si>
  <si>
    <t>Ежов Владимир</t>
  </si>
  <si>
    <t>Шулика Данил</t>
  </si>
  <si>
    <t>Родионов Евгений</t>
  </si>
  <si>
    <t>Ширяев Николай</t>
  </si>
  <si>
    <t>Дубов Семен</t>
  </si>
  <si>
    <t>Черненко Эльвин</t>
  </si>
  <si>
    <t>Кисель Александр</t>
  </si>
  <si>
    <t>Чурсин Кирилл</t>
  </si>
  <si>
    <t>Яровой Сергей</t>
  </si>
  <si>
    <t>Тетерин Иван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</si>
  <si>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</si>
  <si>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</si>
  <si>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</si>
  <si>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</si>
  <si>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</si>
  <si>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</si>
  <si>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</si>
  <si>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</si>
  <si>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</si>
  <si>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</si>
  <si>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</si>
  <si>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</si>
  <si>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</si>
  <si>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</si>
  <si>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</si>
  <si>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</si>
  <si>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</si>
  <si>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</si>
  <si>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</si>
  <si>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</si>
  <si>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</si>
  <si>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</si>
  <si>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</si>
  <si>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</si>
  <si>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</si>
  <si>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</si>
  <si>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</si>
  <si>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</si>
  <si>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</si>
  <si>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</si>
  <si>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</si>
  <si>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</si>
  <si>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</si>
  <si>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</si>
  <si>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</si>
  <si>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</si>
  <si>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</si>
  <si>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22.</t>
  </si>
  <si>
    <r>
      <t xml:space="preserve">Аврамович Кирилл          </t>
    </r>
    <r>
      <rPr>
        <b/>
        <sz val="14"/>
        <rFont val="Arial"/>
        <family val="2"/>
        <charset val="204"/>
      </rPr>
      <t>Н/Я</t>
    </r>
  </si>
  <si>
    <r>
      <t xml:space="preserve">Хуторской Даниил                 </t>
    </r>
    <r>
      <rPr>
        <b/>
        <sz val="14"/>
        <rFont val="Arial"/>
        <family val="2"/>
        <charset val="204"/>
      </rPr>
      <t>Н/Я</t>
    </r>
  </si>
  <si>
    <t>Фролов Алексей           Н/Я</t>
  </si>
  <si>
    <t>Лениснкий район г.Красноярска</t>
  </si>
  <si>
    <t>муниципальное образование</t>
  </si>
  <si>
    <t xml:space="preserve">Аврамович Кирилл      </t>
  </si>
  <si>
    <t>Н/Я</t>
  </si>
  <si>
    <t xml:space="preserve">Хуторской Даниил  </t>
  </si>
  <si>
    <t xml:space="preserve">Фролов Алексей  </t>
  </si>
  <si>
    <t>Доманицкий Артем</t>
  </si>
  <si>
    <t>18 мая 2023 года                                                                                                                                   г.Красноярск</t>
  </si>
  <si>
    <t>Доманицкий Артем                 н/я</t>
  </si>
  <si>
    <t xml:space="preserve">19 мая </t>
  </si>
  <si>
    <t>СТРОЕВАЯ 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</si>
</sst>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;@"/>
  </numFmts>
  <fonts count="55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b/>
      <sz val="26"/>
      <name val="Bookman Old Style"/>
      <family val="1"/>
      <charset val="204"/>
    </font>
    <font>
      <sz val="20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Unicode MS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4"/>
      <color rgb="FF00000A"/>
      <name val="Arial"/>
      <family val="2"/>
      <charset val="204"/>
    </font>
    <font>
      <sz val="11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i/>
      <sz val="14"/>
      <name val="Bookman Old Style"/>
      <family val="1"/>
      <charset val="204"/>
    </font>
    <font>
      <b/>
      <sz val="14"/>
      <color rgb="FF00000A"/>
      <name val="Arial"/>
      <family val="2"/>
      <charset val="204"/>
    </font>
    <font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7" fillId="0" borderId="0" applyNumberFormat="0" applyFill="0" applyBorder="0" applyAlignment="0" applyProtection="0"/>
  </cellStyleXfs>
  <cellXfs count="636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6" fillId="0" borderId="0" xfId="1" applyFont="1" applyAlignment="1">
      <alignment vertical="center" wrapText="1"/>
    </xf>
    <xf numFmtId="0" fontId="10" fillId="0" borderId="0" xfId="0" applyFont="1" applyAlignment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0" xfId="0" applyFont="1" applyBorder="1"/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" fontId="23" fillId="0" borderId="16" xfId="0" applyNumberFormat="1" applyFont="1" applyBorder="1" applyAlignment="1">
      <alignment horizontal="center" vertical="center"/>
    </xf>
    <xf numFmtId="1" fontId="23" fillId="0" borderId="14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left" vertical="center"/>
    </xf>
    <xf numFmtId="0" fontId="26" fillId="0" borderId="23" xfId="0" applyFont="1" applyFill="1" applyBorder="1"/>
    <xf numFmtId="0" fontId="27" fillId="0" borderId="23" xfId="0" applyFont="1" applyBorder="1"/>
    <xf numFmtId="0" fontId="27" fillId="0" borderId="24" xfId="0" applyFont="1" applyBorder="1"/>
    <xf numFmtId="164" fontId="19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8" fillId="2" borderId="0" xfId="0" applyNumberFormat="1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26" fillId="0" borderId="2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right"/>
    </xf>
    <xf numFmtId="1" fontId="10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8" fillId="0" borderId="0" xfId="0" applyFo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2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4" fontId="12" fillId="0" borderId="10" xfId="0" applyNumberFormat="1" applyFont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" fontId="29" fillId="0" borderId="0" xfId="0" applyNumberFormat="1" applyFont="1" applyBorder="1" applyAlignment="1">
      <alignment vertical="center"/>
    </xf>
    <xf numFmtId="2" fontId="2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2" borderId="15" xfId="0" applyNumberFormat="1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2" fontId="17" fillId="0" borderId="0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1" fontId="12" fillId="0" borderId="39" xfId="0" applyNumberFormat="1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3" fontId="11" fillId="0" borderId="41" xfId="0" applyNumberFormat="1" applyFont="1" applyFill="1" applyBorder="1" applyAlignment="1">
      <alignment horizontal="center" vertical="center"/>
    </xf>
    <xf numFmtId="3" fontId="4" fillId="0" borderId="41" xfId="0" applyNumberFormat="1" applyFont="1" applyFill="1" applyBorder="1" applyAlignment="1">
      <alignment horizontal="center" vertical="center"/>
    </xf>
    <xf numFmtId="3" fontId="21" fillId="0" borderId="41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" fontId="8" fillId="0" borderId="47" xfId="0" applyNumberFormat="1" applyFont="1" applyBorder="1" applyAlignment="1">
      <alignment horizontal="center" vertical="center"/>
    </xf>
    <xf numFmtId="1" fontId="29" fillId="0" borderId="14" xfId="0" applyNumberFormat="1" applyFont="1" applyBorder="1" applyAlignment="1">
      <alignment horizontal="center" vertical="center"/>
    </xf>
    <xf numFmtId="0" fontId="13" fillId="0" borderId="22" xfId="0" applyFont="1" applyFill="1" applyBorder="1" applyAlignment="1">
      <alignment vertical="center"/>
    </xf>
    <xf numFmtId="0" fontId="13" fillId="0" borderId="21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39" fillId="0" borderId="40" xfId="0" applyFont="1" applyFill="1" applyBorder="1" applyAlignment="1"/>
    <xf numFmtId="0" fontId="39" fillId="0" borderId="0" xfId="0" applyFont="1" applyFill="1" applyAlignment="1"/>
    <xf numFmtId="0" fontId="39" fillId="0" borderId="49" xfId="0" applyFont="1" applyFill="1" applyBorder="1" applyAlignment="1"/>
    <xf numFmtId="4" fontId="10" fillId="0" borderId="0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39" fillId="0" borderId="50" xfId="0" applyFont="1" applyFill="1" applyBorder="1" applyAlignment="1">
      <alignment vertical="center"/>
    </xf>
    <xf numFmtId="0" fontId="6" fillId="0" borderId="51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vertical="center"/>
    </xf>
    <xf numFmtId="0" fontId="38" fillId="0" borderId="51" xfId="0" applyFont="1" applyFill="1" applyBorder="1" applyAlignment="1">
      <alignment vertical="center" wrapText="1"/>
    </xf>
    <xf numFmtId="0" fontId="37" fillId="0" borderId="51" xfId="0" applyFont="1" applyFill="1" applyBorder="1" applyAlignment="1">
      <alignment vertical="center"/>
    </xf>
    <xf numFmtId="0" fontId="38" fillId="0" borderId="51" xfId="0" applyFont="1" applyFill="1" applyBorder="1" applyAlignment="1">
      <alignment vertical="center"/>
    </xf>
    <xf numFmtId="4" fontId="17" fillId="0" borderId="51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vertical="center"/>
    </xf>
    <xf numFmtId="0" fontId="37" fillId="0" borderId="31" xfId="0" applyFont="1" applyFill="1" applyBorder="1" applyAlignment="1">
      <alignment vertical="center"/>
    </xf>
    <xf numFmtId="0" fontId="38" fillId="0" borderId="31" xfId="0" applyFont="1" applyFill="1" applyBorder="1" applyAlignment="1">
      <alignment vertical="center"/>
    </xf>
    <xf numFmtId="4" fontId="17" fillId="0" borderId="31" xfId="0" applyNumberFormat="1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vertical="center"/>
    </xf>
    <xf numFmtId="0" fontId="38" fillId="0" borderId="31" xfId="0" applyFont="1" applyFill="1" applyBorder="1" applyAlignment="1">
      <alignment vertical="center" wrapText="1"/>
    </xf>
    <xf numFmtId="0" fontId="12" fillId="0" borderId="0" xfId="0" applyFont="1"/>
    <xf numFmtId="0" fontId="8" fillId="2" borderId="20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8" fillId="2" borderId="27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left"/>
    </xf>
    <xf numFmtId="1" fontId="8" fillId="0" borderId="47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" fontId="29" fillId="0" borderId="11" xfId="0" applyNumberFormat="1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41" fillId="2" borderId="30" xfId="0" applyNumberFormat="1" applyFont="1" applyFill="1" applyBorder="1" applyAlignment="1">
      <alignment horizontal="center" vertical="center"/>
    </xf>
    <xf numFmtId="0" fontId="41" fillId="2" borderId="30" xfId="0" applyFont="1" applyFill="1" applyBorder="1" applyAlignment="1">
      <alignment horizontal="center" vertical="center"/>
    </xf>
    <xf numFmtId="4" fontId="41" fillId="2" borderId="0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4" fontId="17" fillId="0" borderId="43" xfId="0" applyNumberFormat="1" applyFont="1" applyFill="1" applyBorder="1" applyAlignment="1">
      <alignment horizontal="center" vertical="center"/>
    </xf>
    <xf numFmtId="2" fontId="17" fillId="0" borderId="43" xfId="0" applyNumberFormat="1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39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/>
    </xf>
    <xf numFmtId="4" fontId="17" fillId="3" borderId="0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3" fontId="11" fillId="3" borderId="4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38" fillId="3" borderId="8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/>
    </xf>
    <xf numFmtId="4" fontId="17" fillId="3" borderId="5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38" fillId="3" borderId="1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4" fontId="17" fillId="3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8" fillId="3" borderId="36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/>
    </xf>
    <xf numFmtId="4" fontId="17" fillId="3" borderId="10" xfId="0" applyNumberFormat="1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3" borderId="20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43" fillId="0" borderId="3" xfId="0" applyFont="1" applyFill="1" applyBorder="1"/>
    <xf numFmtId="0" fontId="6" fillId="0" borderId="35" xfId="0" applyFont="1" applyFill="1" applyBorder="1" applyAlignment="1">
      <alignment horizontal="center"/>
    </xf>
    <xf numFmtId="0" fontId="9" fillId="0" borderId="46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39" fillId="0" borderId="5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wrapText="1"/>
    </xf>
    <xf numFmtId="0" fontId="6" fillId="0" borderId="57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4" fontId="17" fillId="0" borderId="50" xfId="0" applyNumberFormat="1" applyFont="1" applyFill="1" applyBorder="1" applyAlignment="1">
      <alignment horizontal="center" vertical="center"/>
    </xf>
    <xf numFmtId="4" fontId="4" fillId="0" borderId="50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0" fontId="39" fillId="0" borderId="43" xfId="0" applyFont="1" applyFill="1" applyBorder="1" applyAlignment="1">
      <alignment horizontal="left" vertical="center" wrapText="1"/>
    </xf>
    <xf numFmtId="0" fontId="42" fillId="0" borderId="0" xfId="0" applyFont="1"/>
    <xf numFmtId="0" fontId="48" fillId="0" borderId="58" xfId="0" applyFont="1" applyBorder="1" applyAlignment="1">
      <alignment vertical="center" wrapText="1"/>
    </xf>
    <xf numFmtId="0" fontId="48" fillId="0" borderId="30" xfId="0" applyFont="1" applyBorder="1" applyAlignment="1">
      <alignment vertical="center" wrapText="1"/>
    </xf>
    <xf numFmtId="0" fontId="48" fillId="0" borderId="53" xfId="0" applyFont="1" applyBorder="1" applyAlignment="1">
      <alignment vertical="center" wrapText="1"/>
    </xf>
    <xf numFmtId="0" fontId="39" fillId="0" borderId="0" xfId="0" applyFont="1" applyFill="1" applyBorder="1" applyAlignment="1">
      <alignment vertical="center" wrapText="1"/>
    </xf>
    <xf numFmtId="0" fontId="38" fillId="0" borderId="30" xfId="0" applyFont="1" applyBorder="1" applyAlignment="1">
      <alignment horizontal="left" vertical="center" wrapText="1"/>
    </xf>
    <xf numFmtId="0" fontId="38" fillId="0" borderId="30" xfId="0" applyFont="1" applyBorder="1" applyAlignment="1">
      <alignment vertical="center" wrapText="1"/>
    </xf>
    <xf numFmtId="0" fontId="38" fillId="0" borderId="53" xfId="0" applyFont="1" applyBorder="1" applyAlignment="1">
      <alignment horizontal="left" vertical="center" wrapText="1"/>
    </xf>
    <xf numFmtId="0" fontId="39" fillId="0" borderId="0" xfId="0" applyFont="1" applyFill="1" applyBorder="1" applyAlignment="1"/>
    <xf numFmtId="0" fontId="38" fillId="0" borderId="58" xfId="0" applyFont="1" applyFill="1" applyBorder="1" applyAlignment="1">
      <alignment horizontal="left" vertical="center" wrapText="1"/>
    </xf>
    <xf numFmtId="0" fontId="38" fillId="0" borderId="30" xfId="0" applyFont="1" applyFill="1" applyBorder="1" applyAlignment="1">
      <alignment horizontal="left" vertical="center" wrapText="1"/>
    </xf>
    <xf numFmtId="0" fontId="38" fillId="0" borderId="30" xfId="0" applyFont="1" applyFill="1" applyBorder="1" applyAlignment="1">
      <alignment vertical="center" wrapText="1"/>
    </xf>
    <xf numFmtId="0" fontId="38" fillId="0" borderId="53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vertical="center"/>
    </xf>
    <xf numFmtId="0" fontId="45" fillId="0" borderId="58" xfId="0" applyFont="1" applyFill="1" applyBorder="1" applyAlignment="1">
      <alignment horizontal="left" vertical="center" wrapText="1"/>
    </xf>
    <xf numFmtId="0" fontId="45" fillId="0" borderId="30" xfId="0" applyFont="1" applyFill="1" applyBorder="1" applyAlignment="1">
      <alignment horizontal="left" vertical="center" wrapText="1"/>
    </xf>
    <xf numFmtId="0" fontId="39" fillId="0" borderId="49" xfId="0" applyFont="1" applyFill="1" applyBorder="1" applyAlignment="1">
      <alignment vertical="center"/>
    </xf>
    <xf numFmtId="0" fontId="38" fillId="0" borderId="58" xfId="0" applyFont="1" applyBorder="1" applyAlignment="1">
      <alignment vertical="center" wrapText="1"/>
    </xf>
    <xf numFmtId="0" fontId="38" fillId="0" borderId="53" xfId="0" applyFont="1" applyBorder="1" applyAlignment="1">
      <alignment vertical="center" wrapText="1"/>
    </xf>
    <xf numFmtId="0" fontId="38" fillId="0" borderId="58" xfId="0" applyFont="1" applyFill="1" applyBorder="1" applyAlignment="1">
      <alignment vertical="center" wrapText="1"/>
    </xf>
    <xf numFmtId="0" fontId="38" fillId="0" borderId="53" xfId="0" applyFont="1" applyFill="1" applyBorder="1" applyAlignment="1">
      <alignment vertical="center" wrapText="1"/>
    </xf>
    <xf numFmtId="0" fontId="33" fillId="0" borderId="18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38" fillId="0" borderId="30" xfId="0" applyFont="1" applyFill="1" applyBorder="1" applyAlignment="1">
      <alignment horizontal="justify" vertical="center" wrapText="1"/>
    </xf>
    <xf numFmtId="0" fontId="24" fillId="0" borderId="20" xfId="0" applyFont="1" applyFill="1" applyBorder="1" applyAlignment="1">
      <alignment vertical="center"/>
    </xf>
    <xf numFmtId="0" fontId="45" fillId="0" borderId="58" xfId="0" applyFont="1" applyBorder="1" applyAlignment="1">
      <alignment vertical="center" wrapText="1"/>
    </xf>
    <xf numFmtId="0" fontId="45" fillId="0" borderId="30" xfId="0" applyFont="1" applyBorder="1" applyAlignment="1">
      <alignment vertical="center" wrapText="1"/>
    </xf>
    <xf numFmtId="0" fontId="38" fillId="0" borderId="58" xfId="0" applyFont="1" applyFill="1" applyBorder="1" applyAlignment="1">
      <alignment wrapText="1"/>
    </xf>
    <xf numFmtId="0" fontId="38" fillId="0" borderId="30" xfId="0" applyFont="1" applyFill="1" applyBorder="1" applyAlignment="1">
      <alignment wrapText="1"/>
    </xf>
    <xf numFmtId="0" fontId="38" fillId="0" borderId="58" xfId="2" applyFont="1" applyFill="1" applyBorder="1" applyAlignment="1">
      <alignment horizontal="left" vertical="center" wrapText="1"/>
    </xf>
    <xf numFmtId="0" fontId="38" fillId="0" borderId="30" xfId="2" applyFont="1" applyFill="1" applyBorder="1" applyAlignment="1">
      <alignment horizontal="left" vertical="center" wrapText="1"/>
    </xf>
    <xf numFmtId="0" fontId="38" fillId="0" borderId="53" xfId="2" applyFont="1" applyFill="1" applyBorder="1" applyAlignment="1">
      <alignment horizontal="left" vertical="center" wrapText="1"/>
    </xf>
    <xf numFmtId="0" fontId="45" fillId="0" borderId="53" xfId="0" applyFont="1" applyFill="1" applyBorder="1" applyAlignment="1">
      <alignment vertical="center" wrapText="1"/>
    </xf>
    <xf numFmtId="0" fontId="38" fillId="0" borderId="58" xfId="0" applyFont="1" applyFill="1" applyBorder="1" applyAlignment="1"/>
    <xf numFmtId="0" fontId="38" fillId="0" borderId="30" xfId="0" applyFont="1" applyFill="1" applyBorder="1" applyAlignment="1"/>
    <xf numFmtId="0" fontId="38" fillId="0" borderId="53" xfId="0" applyFont="1" applyFill="1" applyBorder="1" applyAlignment="1"/>
    <xf numFmtId="0" fontId="34" fillId="0" borderId="18" xfId="0" applyFont="1" applyFill="1" applyBorder="1" applyAlignment="1">
      <alignment vertical="center"/>
    </xf>
    <xf numFmtId="0" fontId="34" fillId="0" borderId="19" xfId="0" applyFont="1" applyFill="1" applyBorder="1" applyAlignment="1">
      <alignment vertical="center" wrapText="1"/>
    </xf>
    <xf numFmtId="0" fontId="34" fillId="0" borderId="19" xfId="0" applyFont="1" applyFill="1" applyBorder="1" applyAlignment="1">
      <alignment vertical="center"/>
    </xf>
    <xf numFmtId="0" fontId="45" fillId="0" borderId="30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vertical="center"/>
    </xf>
    <xf numFmtId="0" fontId="45" fillId="0" borderId="1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vertical="center" wrapText="1"/>
    </xf>
    <xf numFmtId="0" fontId="45" fillId="0" borderId="58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39" fillId="0" borderId="43" xfId="0" applyFont="1" applyFill="1" applyBorder="1" applyAlignment="1"/>
    <xf numFmtId="0" fontId="38" fillId="0" borderId="2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16" fillId="0" borderId="43" xfId="0" applyFont="1" applyFill="1" applyBorder="1" applyAlignment="1">
      <alignment vertical="center"/>
    </xf>
    <xf numFmtId="4" fontId="11" fillId="0" borderId="43" xfId="0" applyNumberFormat="1" applyFont="1" applyFill="1" applyBorder="1" applyAlignment="1">
      <alignment horizontal="center" vertical="center"/>
    </xf>
    <xf numFmtId="164" fontId="6" fillId="0" borderId="43" xfId="0" applyNumberFormat="1" applyFont="1" applyFill="1" applyBorder="1" applyAlignment="1">
      <alignment horizontal="center" vertical="center"/>
    </xf>
    <xf numFmtId="3" fontId="11" fillId="0" borderId="4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vertical="center"/>
    </xf>
    <xf numFmtId="4" fontId="10" fillId="0" borderId="51" xfId="0" applyNumberFormat="1" applyFont="1" applyFill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39" fillId="0" borderId="0" xfId="0" applyFont="1" applyBorder="1" applyAlignment="1">
      <alignment vertical="center" wrapText="1"/>
    </xf>
    <xf numFmtId="0" fontId="25" fillId="0" borderId="0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49" fillId="0" borderId="0" xfId="0" applyFont="1" applyBorder="1" applyAlignment="1">
      <alignment vertical="center" wrapText="1"/>
    </xf>
    <xf numFmtId="0" fontId="49" fillId="0" borderId="0" xfId="0" applyFont="1" applyFill="1" applyBorder="1" applyAlignment="1">
      <alignment vertical="center" wrapText="1"/>
    </xf>
    <xf numFmtId="0" fontId="38" fillId="0" borderId="59" xfId="0" applyFont="1" applyFill="1" applyBorder="1" applyAlignment="1"/>
    <xf numFmtId="0" fontId="38" fillId="0" borderId="30" xfId="0" applyFont="1" applyFill="1" applyBorder="1" applyAlignment="1">
      <alignment vertical="center"/>
    </xf>
    <xf numFmtId="0" fontId="38" fillId="0" borderId="53" xfId="0" applyFont="1" applyFill="1" applyBorder="1" applyAlignment="1">
      <alignment vertical="center"/>
    </xf>
    <xf numFmtId="0" fontId="45" fillId="0" borderId="58" xfId="0" applyFont="1" applyFill="1" applyBorder="1" applyAlignment="1">
      <alignment wrapText="1"/>
    </xf>
    <xf numFmtId="0" fontId="45" fillId="0" borderId="30" xfId="0" applyFont="1" applyFill="1" applyBorder="1"/>
    <xf numFmtId="0" fontId="45" fillId="0" borderId="30" xfId="0" applyFont="1" applyFill="1" applyBorder="1" applyAlignment="1">
      <alignment wrapText="1"/>
    </xf>
    <xf numFmtId="0" fontId="45" fillId="0" borderId="53" xfId="0" applyFont="1" applyFill="1" applyBorder="1"/>
    <xf numFmtId="0" fontId="45" fillId="0" borderId="30" xfId="0" applyFont="1" applyBorder="1" applyAlignment="1">
      <alignment horizontal="left" vertical="center" wrapText="1"/>
    </xf>
    <xf numFmtId="0" fontId="39" fillId="0" borderId="60" xfId="0" applyFont="1" applyBorder="1" applyAlignment="1">
      <alignment vertical="center" wrapText="1"/>
    </xf>
    <xf numFmtId="0" fontId="25" fillId="0" borderId="33" xfId="0" applyFont="1" applyFill="1" applyBorder="1" applyAlignment="1">
      <alignment vertical="center"/>
    </xf>
    <xf numFmtId="0" fontId="38" fillId="0" borderId="58" xfId="0" applyFont="1" applyBorder="1" applyAlignment="1">
      <alignment horizontal="left" vertical="center" wrapText="1"/>
    </xf>
    <xf numFmtId="0" fontId="38" fillId="0" borderId="59" xfId="0" applyFont="1" applyFill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2" fontId="38" fillId="0" borderId="19" xfId="0" applyNumberFormat="1" applyFont="1" applyFill="1" applyBorder="1" applyAlignment="1">
      <alignment horizontal="left" vertical="top"/>
    </xf>
    <xf numFmtId="2" fontId="38" fillId="0" borderId="28" xfId="0" applyNumberFormat="1" applyFont="1" applyFill="1" applyBorder="1" applyAlignment="1">
      <alignment horizontal="left" vertical="top"/>
    </xf>
    <xf numFmtId="2" fontId="38" fillId="0" borderId="20" xfId="0" applyNumberFormat="1" applyFont="1" applyFill="1" applyBorder="1" applyAlignment="1">
      <alignment horizontal="left" vertical="top"/>
    </xf>
    <xf numFmtId="164" fontId="19" fillId="0" borderId="5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2" fontId="50" fillId="0" borderId="31" xfId="0" applyNumberFormat="1" applyFont="1" applyFill="1" applyBorder="1" applyAlignment="1">
      <alignment horizontal="left" vertical="top"/>
    </xf>
    <xf numFmtId="2" fontId="50" fillId="0" borderId="62" xfId="0" applyNumberFormat="1" applyFont="1" applyFill="1" applyBorder="1" applyAlignment="1">
      <alignment horizontal="left" vertical="top"/>
    </xf>
    <xf numFmtId="2" fontId="50" fillId="0" borderId="55" xfId="0" applyNumberFormat="1" applyFont="1" applyFill="1" applyBorder="1" applyAlignment="1">
      <alignment horizontal="left" vertical="top"/>
    </xf>
    <xf numFmtId="0" fontId="15" fillId="0" borderId="63" xfId="0" applyFont="1" applyBorder="1" applyAlignment="1">
      <alignment horizontal="center" vertical="center"/>
    </xf>
    <xf numFmtId="2" fontId="29" fillId="0" borderId="14" xfId="0" applyNumberFormat="1" applyFont="1" applyBorder="1" applyAlignment="1">
      <alignment horizontal="center" vertical="center"/>
    </xf>
    <xf numFmtId="2" fontId="29" fillId="0" borderId="61" xfId="0" applyNumberFormat="1" applyFont="1" applyBorder="1" applyAlignment="1">
      <alignment horizontal="center" vertical="center"/>
    </xf>
    <xf numFmtId="2" fontId="29" fillId="0" borderId="11" xfId="0" applyNumberFormat="1" applyFont="1" applyBorder="1" applyAlignment="1">
      <alignment horizontal="center" vertical="center"/>
    </xf>
    <xf numFmtId="0" fontId="45" fillId="0" borderId="32" xfId="0" applyFont="1" applyBorder="1" applyAlignment="1">
      <alignment horizontal="left" vertical="center" wrapText="1"/>
    </xf>
    <xf numFmtId="0" fontId="38" fillId="0" borderId="32" xfId="0" applyFont="1" applyFill="1" applyBorder="1" applyAlignment="1">
      <alignment vertical="center"/>
    </xf>
    <xf numFmtId="0" fontId="38" fillId="0" borderId="32" xfId="0" applyFont="1" applyFill="1" applyBorder="1" applyAlignment="1"/>
    <xf numFmtId="0" fontId="38" fillId="0" borderId="46" xfId="0" applyFont="1" applyFill="1" applyBorder="1" applyAlignment="1">
      <alignment horizontal="center" vertical="center"/>
    </xf>
    <xf numFmtId="0" fontId="38" fillId="0" borderId="47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0" fontId="38" fillId="3" borderId="53" xfId="0" applyFont="1" applyFill="1" applyBorder="1" applyAlignment="1"/>
    <xf numFmtId="0" fontId="38" fillId="3" borderId="53" xfId="0" applyFont="1" applyFill="1" applyBorder="1" applyAlignment="1">
      <alignment vertical="center" wrapText="1"/>
    </xf>
    <xf numFmtId="0" fontId="44" fillId="3" borderId="1" xfId="0" applyFont="1" applyFill="1" applyBorder="1" applyAlignment="1">
      <alignment vertical="center" wrapText="1"/>
    </xf>
    <xf numFmtId="0" fontId="38" fillId="0" borderId="49" xfId="0" applyFont="1" applyFill="1" applyBorder="1" applyAlignment="1">
      <alignment vertical="center"/>
    </xf>
    <xf numFmtId="0" fontId="38" fillId="0" borderId="1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0" fontId="38" fillId="3" borderId="53" xfId="0" applyFont="1" applyFill="1" applyBorder="1" applyAlignment="1">
      <alignment wrapText="1"/>
    </xf>
    <xf numFmtId="0" fontId="6" fillId="0" borderId="43" xfId="0" applyFont="1" applyFill="1" applyBorder="1" applyAlignment="1">
      <alignment vertical="center"/>
    </xf>
    <xf numFmtId="0" fontId="39" fillId="0" borderId="4" xfId="0" applyFont="1" applyFill="1" applyBorder="1" applyAlignment="1">
      <alignment vertical="center"/>
    </xf>
    <xf numFmtId="0" fontId="45" fillId="0" borderId="53" xfId="0" applyFont="1" applyBorder="1" applyAlignment="1">
      <alignment horizontal="left" vertical="center" wrapText="1"/>
    </xf>
    <xf numFmtId="4" fontId="17" fillId="0" borderId="1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4" fontId="17" fillId="4" borderId="5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2" fontId="51" fillId="0" borderId="26" xfId="0" applyNumberFormat="1" applyFont="1" applyFill="1" applyBorder="1" applyAlignment="1">
      <alignment horizontal="left" vertical="top"/>
    </xf>
    <xf numFmtId="2" fontId="52" fillId="0" borderId="9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2" fontId="51" fillId="0" borderId="31" xfId="0" applyNumberFormat="1" applyFont="1" applyFill="1" applyBorder="1" applyAlignment="1">
      <alignment horizontal="left" vertical="top"/>
    </xf>
    <xf numFmtId="2" fontId="52" fillId="0" borderId="14" xfId="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 wrapText="1"/>
    </xf>
    <xf numFmtId="0" fontId="9" fillId="3" borderId="54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4" fontId="17" fillId="4" borderId="3" xfId="0" applyNumberFormat="1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center" vertical="center"/>
    </xf>
    <xf numFmtId="4" fontId="17" fillId="4" borderId="7" xfId="0" applyNumberFormat="1" applyFont="1" applyFill="1" applyBorder="1" applyAlignment="1">
      <alignment horizontal="center" vertical="center"/>
    </xf>
    <xf numFmtId="4" fontId="6" fillId="4" borderId="7" xfId="0" applyNumberFormat="1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vertical="center"/>
    </xf>
    <xf numFmtId="0" fontId="6" fillId="4" borderId="47" xfId="0" applyFont="1" applyFill="1" applyBorder="1" applyAlignment="1">
      <alignment vertical="center"/>
    </xf>
    <xf numFmtId="0" fontId="9" fillId="4" borderId="47" xfId="0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center" vertical="center" wrapText="1"/>
    </xf>
    <xf numFmtId="4" fontId="17" fillId="4" borderId="16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4" fontId="17" fillId="4" borderId="14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4" fontId="17" fillId="4" borderId="11" xfId="0" applyNumberFormat="1" applyFont="1" applyFill="1" applyBorder="1" applyAlignment="1">
      <alignment horizontal="center" vertical="center"/>
    </xf>
    <xf numFmtId="4" fontId="17" fillId="4" borderId="10" xfId="0" applyNumberFormat="1" applyFont="1" applyFill="1" applyBorder="1" applyAlignment="1">
      <alignment horizontal="center" vertical="center"/>
    </xf>
    <xf numFmtId="4" fontId="6" fillId="4" borderId="10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16" fillId="4" borderId="23" xfId="0" applyFont="1" applyFill="1" applyBorder="1" applyAlignment="1">
      <alignment vertical="center" wrapText="1"/>
    </xf>
    <xf numFmtId="0" fontId="16" fillId="4" borderId="23" xfId="0" applyFont="1" applyFill="1" applyBorder="1" applyAlignment="1">
      <alignment vertical="center"/>
    </xf>
    <xf numFmtId="0" fontId="9" fillId="4" borderId="23" xfId="0" applyFont="1" applyFill="1" applyBorder="1" applyAlignment="1">
      <alignment vertical="center" wrapText="1"/>
    </xf>
    <xf numFmtId="0" fontId="35" fillId="4" borderId="23" xfId="0" applyFont="1" applyFill="1" applyBorder="1" applyAlignment="1">
      <alignment vertical="center"/>
    </xf>
    <xf numFmtId="0" fontId="34" fillId="4" borderId="23" xfId="0" applyFont="1" applyFill="1" applyBorder="1" applyAlignment="1">
      <alignment vertical="center"/>
    </xf>
    <xf numFmtId="0" fontId="16" fillId="4" borderId="24" xfId="0" applyFont="1" applyFill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1" fillId="4" borderId="47" xfId="0" applyFont="1" applyFill="1" applyBorder="1" applyAlignment="1">
      <alignment vertical="center"/>
    </xf>
    <xf numFmtId="0" fontId="39" fillId="4" borderId="34" xfId="0" applyFont="1" applyFill="1" applyBorder="1" applyAlignment="1">
      <alignment vertical="center" wrapText="1"/>
    </xf>
    <xf numFmtId="0" fontId="53" fillId="4" borderId="23" xfId="0" applyFont="1" applyFill="1" applyBorder="1" applyAlignment="1">
      <alignment vertical="center" wrapText="1"/>
    </xf>
    <xf numFmtId="0" fontId="39" fillId="4" borderId="23" xfId="0" applyFont="1" applyFill="1" applyBorder="1" applyAlignment="1">
      <alignment horizontal="left" vertical="center" wrapText="1"/>
    </xf>
    <xf numFmtId="0" fontId="48" fillId="4" borderId="23" xfId="0" applyFont="1" applyFill="1" applyBorder="1" applyAlignment="1">
      <alignment vertical="center" wrapText="1"/>
    </xf>
    <xf numFmtId="0" fontId="38" fillId="4" borderId="23" xfId="0" applyFont="1" applyFill="1" applyBorder="1" applyAlignment="1">
      <alignment vertical="center" wrapText="1"/>
    </xf>
    <xf numFmtId="0" fontId="45" fillId="4" borderId="23" xfId="0" applyFont="1" applyFill="1" applyBorder="1" applyAlignment="1">
      <alignment vertical="center" wrapText="1"/>
    </xf>
    <xf numFmtId="0" fontId="38" fillId="4" borderId="23" xfId="0" applyFont="1" applyFill="1" applyBorder="1" applyAlignment="1"/>
    <xf numFmtId="0" fontId="38" fillId="4" borderId="23" xfId="0" applyFont="1" applyFill="1" applyBorder="1" applyAlignment="1">
      <alignment horizontal="left" vertical="center" wrapText="1"/>
    </xf>
    <xf numFmtId="0" fontId="38" fillId="4" borderId="23" xfId="0" applyFont="1" applyFill="1" applyBorder="1" applyAlignment="1">
      <alignment wrapText="1"/>
    </xf>
    <xf numFmtId="0" fontId="45" fillId="4" borderId="23" xfId="0" applyFont="1" applyFill="1" applyBorder="1" applyAlignment="1">
      <alignment horizontal="left" vertical="center" wrapText="1"/>
    </xf>
    <xf numFmtId="0" fontId="38" fillId="4" borderId="23" xfId="0" applyFont="1" applyFill="1" applyBorder="1" applyAlignment="1">
      <alignment vertical="center"/>
    </xf>
    <xf numFmtId="0" fontId="38" fillId="4" borderId="23" xfId="2" applyFont="1" applyFill="1" applyBorder="1" applyAlignment="1">
      <alignment horizontal="left" vertical="center" wrapText="1"/>
    </xf>
    <xf numFmtId="0" fontId="38" fillId="4" borderId="23" xfId="0" applyFont="1" applyFill="1" applyBorder="1" applyAlignment="1">
      <alignment horizontal="justify" vertical="center" wrapText="1"/>
    </xf>
    <xf numFmtId="0" fontId="45" fillId="4" borderId="23" xfId="0" applyFont="1" applyFill="1" applyBorder="1"/>
    <xf numFmtId="0" fontId="45" fillId="4" borderId="23" xfId="0" applyFont="1" applyFill="1" applyBorder="1" applyAlignment="1">
      <alignment wrapText="1"/>
    </xf>
    <xf numFmtId="0" fontId="38" fillId="4" borderId="24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vertical="center"/>
    </xf>
    <xf numFmtId="0" fontId="38" fillId="0" borderId="62" xfId="0" applyFont="1" applyFill="1" applyBorder="1" applyAlignment="1">
      <alignment vertical="center"/>
    </xf>
    <xf numFmtId="0" fontId="37" fillId="0" borderId="62" xfId="0" applyFont="1" applyFill="1" applyBorder="1" applyAlignment="1">
      <alignment vertical="center"/>
    </xf>
    <xf numFmtId="4" fontId="38" fillId="0" borderId="62" xfId="0" applyNumberFormat="1" applyFont="1" applyFill="1" applyBorder="1" applyAlignment="1">
      <alignment horizontal="left" vertical="center"/>
    </xf>
    <xf numFmtId="0" fontId="10" fillId="0" borderId="62" xfId="0" applyFont="1" applyFill="1" applyBorder="1" applyAlignment="1">
      <alignment vertical="center"/>
    </xf>
    <xf numFmtId="4" fontId="10" fillId="0" borderId="62" xfId="0" applyNumberFormat="1" applyFont="1" applyFill="1" applyBorder="1" applyAlignment="1">
      <alignment horizontal="center" vertical="center"/>
    </xf>
    <xf numFmtId="4" fontId="17" fillId="0" borderId="62" xfId="0" applyNumberFormat="1" applyFont="1" applyFill="1" applyBorder="1" applyAlignment="1">
      <alignment horizontal="center" vertical="center"/>
    </xf>
    <xf numFmtId="0" fontId="38" fillId="4" borderId="51" xfId="0" applyFont="1" applyFill="1" applyBorder="1" applyAlignment="1">
      <alignment vertical="center" wrapText="1"/>
    </xf>
    <xf numFmtId="0" fontId="9" fillId="4" borderId="51" xfId="0" applyFont="1" applyFill="1" applyBorder="1" applyAlignment="1">
      <alignment vertical="center"/>
    </xf>
    <xf numFmtId="0" fontId="9" fillId="0" borderId="53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41" fillId="2" borderId="53" xfId="0" applyFont="1" applyFill="1" applyBorder="1" applyAlignment="1">
      <alignment horizontal="center" vertical="center"/>
    </xf>
    <xf numFmtId="4" fontId="17" fillId="4" borderId="51" xfId="0" applyNumberFormat="1" applyFont="1" applyFill="1" applyBorder="1" applyAlignment="1">
      <alignment horizontal="center" vertical="center"/>
    </xf>
    <xf numFmtId="0" fontId="48" fillId="4" borderId="31" xfId="0" applyFont="1" applyFill="1" applyBorder="1" applyAlignment="1">
      <alignment vertical="center" wrapText="1"/>
    </xf>
    <xf numFmtId="0" fontId="9" fillId="4" borderId="31" xfId="0" applyFont="1" applyFill="1" applyBorder="1" applyAlignment="1">
      <alignment vertical="center"/>
    </xf>
    <xf numFmtId="4" fontId="17" fillId="4" borderId="31" xfId="0" applyNumberFormat="1" applyFont="1" applyFill="1" applyBorder="1" applyAlignment="1">
      <alignment horizontal="center" vertical="center"/>
    </xf>
    <xf numFmtId="0" fontId="38" fillId="4" borderId="31" xfId="0" applyFont="1" applyFill="1" applyBorder="1" applyAlignment="1">
      <alignment horizontal="left" vertical="center" wrapText="1"/>
    </xf>
    <xf numFmtId="0" fontId="54" fillId="0" borderId="30" xfId="0" applyFont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2" fontId="50" fillId="0" borderId="30" xfId="0" applyNumberFormat="1" applyFont="1" applyFill="1" applyBorder="1" applyAlignment="1">
      <alignment horizontal="left" vertical="top"/>
    </xf>
    <xf numFmtId="2" fontId="50" fillId="0" borderId="59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 wrapText="1"/>
    </xf>
    <xf numFmtId="2" fontId="51" fillId="0" borderId="30" xfId="0" applyNumberFormat="1" applyFont="1" applyFill="1" applyBorder="1" applyAlignment="1">
      <alignment horizontal="left" vertical="top"/>
    </xf>
    <xf numFmtId="0" fontId="11" fillId="2" borderId="19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2" fontId="50" fillId="0" borderId="1" xfId="0" applyNumberFormat="1" applyFont="1" applyFill="1" applyBorder="1" applyAlignment="1">
      <alignment horizontal="left" vertical="top"/>
    </xf>
    <xf numFmtId="0" fontId="10" fillId="0" borderId="30" xfId="0" applyFont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1" fontId="19" fillId="0" borderId="58" xfId="0" applyNumberFormat="1" applyFont="1" applyBorder="1" applyAlignment="1">
      <alignment horizontal="center" vertical="center"/>
    </xf>
    <xf numFmtId="1" fontId="19" fillId="0" borderId="30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11" fillId="0" borderId="1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" fontId="8" fillId="0" borderId="48" xfId="0" applyNumberFormat="1" applyFont="1" applyBorder="1" applyAlignment="1">
      <alignment horizontal="center" vertical="center"/>
    </xf>
    <xf numFmtId="1" fontId="52" fillId="0" borderId="14" xfId="0" applyNumberFormat="1" applyFont="1" applyBorder="1" applyAlignment="1">
      <alignment horizontal="center" vertical="center"/>
    </xf>
    <xf numFmtId="0" fontId="52" fillId="2" borderId="15" xfId="0" applyNumberFormat="1" applyFont="1" applyFill="1" applyBorder="1" applyAlignment="1">
      <alignment horizontal="center" vertical="center"/>
    </xf>
    <xf numFmtId="0" fontId="52" fillId="2" borderId="15" xfId="0" applyFont="1" applyFill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2" fontId="38" fillId="0" borderId="18" xfId="0" applyNumberFormat="1" applyFont="1" applyFill="1" applyBorder="1" applyAlignment="1">
      <alignment horizontal="left" vertical="top"/>
    </xf>
    <xf numFmtId="2" fontId="11" fillId="0" borderId="9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" fontId="11" fillId="0" borderId="46" xfId="0" applyNumberFormat="1" applyFont="1" applyBorder="1" applyAlignment="1">
      <alignment horizontal="center" vertical="center"/>
    </xf>
    <xf numFmtId="1" fontId="52" fillId="0" borderId="9" xfId="0" applyNumberFormat="1" applyFont="1" applyBorder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29" fillId="2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center"/>
    </xf>
    <xf numFmtId="2" fontId="17" fillId="0" borderId="3" xfId="0" applyNumberFormat="1" applyFont="1" applyFill="1" applyBorder="1" applyAlignment="1">
      <alignment horizontal="center" vertical="center"/>
    </xf>
    <xf numFmtId="2" fontId="17" fillId="0" borderId="10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44" xfId="0" applyNumberFormat="1" applyFont="1" applyFill="1" applyBorder="1" applyAlignment="1">
      <alignment horizontal="center" vertical="center"/>
    </xf>
    <xf numFmtId="3" fontId="11" fillId="0" borderId="45" xfId="0" applyNumberFormat="1" applyFont="1" applyFill="1" applyBorder="1" applyAlignment="1">
      <alignment horizontal="center" vertical="center"/>
    </xf>
    <xf numFmtId="3" fontId="11" fillId="0" borderId="36" xfId="0" applyNumberFormat="1" applyFont="1" applyFill="1" applyBorder="1" applyAlignment="1">
      <alignment horizontal="center" vertical="center"/>
    </xf>
    <xf numFmtId="3" fontId="31" fillId="0" borderId="8" xfId="0" applyNumberFormat="1" applyFont="1" applyFill="1" applyBorder="1" applyAlignment="1">
      <alignment horizontal="center" vertical="center"/>
    </xf>
    <xf numFmtId="3" fontId="31" fillId="0" borderId="15" xfId="0" applyNumberFormat="1" applyFont="1" applyFill="1" applyBorder="1" applyAlignment="1">
      <alignment horizontal="center" vertical="center"/>
    </xf>
    <xf numFmtId="3" fontId="31" fillId="0" borderId="6" xfId="0" applyNumberFormat="1" applyFont="1" applyFill="1" applyBorder="1" applyAlignment="1">
      <alignment horizontal="center" vertical="center"/>
    </xf>
    <xf numFmtId="4" fontId="17" fillId="3" borderId="5" xfId="0" applyNumberFormat="1" applyFont="1" applyFill="1" applyBorder="1" applyAlignment="1">
      <alignment horizontal="center" vertical="center"/>
    </xf>
    <xf numFmtId="4" fontId="17" fillId="3" borderId="3" xfId="0" applyNumberFormat="1" applyFont="1" applyFill="1" applyBorder="1" applyAlignment="1">
      <alignment horizontal="center" vertical="center"/>
    </xf>
    <xf numFmtId="4" fontId="17" fillId="3" borderId="10" xfId="0" applyNumberFormat="1" applyFont="1" applyFill="1" applyBorder="1" applyAlignment="1">
      <alignment horizontal="center" vertical="center"/>
    </xf>
    <xf numFmtId="2" fontId="17" fillId="0" borderId="42" xfId="0" applyNumberFormat="1" applyFont="1" applyFill="1" applyBorder="1" applyAlignment="1">
      <alignment horizontal="center" vertical="center"/>
    </xf>
    <xf numFmtId="2" fontId="17" fillId="0" borderId="43" xfId="0" applyNumberFormat="1" applyFont="1" applyFill="1" applyBorder="1" applyAlignment="1">
      <alignment horizontal="center" vertical="center"/>
    </xf>
    <xf numFmtId="2" fontId="17" fillId="0" borderId="25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left" vertical="center"/>
    </xf>
    <xf numFmtId="4" fontId="17" fillId="0" borderId="42" xfId="0" applyNumberFormat="1" applyFont="1" applyFill="1" applyBorder="1" applyAlignment="1">
      <alignment horizontal="center" vertical="center"/>
    </xf>
    <xf numFmtId="4" fontId="17" fillId="0" borderId="43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2" fontId="17" fillId="3" borderId="5" xfId="0" applyNumberFormat="1" applyFont="1" applyFill="1" applyBorder="1" applyAlignment="1">
      <alignment horizontal="center" vertical="center"/>
    </xf>
    <xf numFmtId="2" fontId="17" fillId="3" borderId="3" xfId="0" applyNumberFormat="1" applyFont="1" applyFill="1" applyBorder="1" applyAlignment="1">
      <alignment horizontal="center" vertical="center"/>
    </xf>
    <xf numFmtId="2" fontId="17" fillId="3" borderId="10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/>
    </xf>
  </cellXfs>
  <cellStyles count="3">
    <cellStyle name="Гиперссылка" xfId="2" builtinId="8"/>
    <cellStyle name="Обычный" xfId="0" builtinId="0"/>
    <cellStyle name="Обычный_военная подготовка" xfId="1"/>
  </cellStyles>
  <dxfs count="74">
    <dxf>
      <font>
        <b/>
        <i val="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FF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230020.kiasuo.ru/ous/4187872/students/2423002000001028312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230020.kiasuo.ru/ous/4187872/students/2423002000001028451" TargetMode="External"/><Relationship Id="rId2" Type="http://schemas.openxmlformats.org/officeDocument/2006/relationships/hyperlink" Target="https://230020.kiasuo.ru/ous/4187872/students/1240000000296718742" TargetMode="External"/><Relationship Id="rId1" Type="http://schemas.openxmlformats.org/officeDocument/2006/relationships/hyperlink" Target="https://230020.kiasuo.ru/ous/4187872/students/1240000000280725182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230020.kiasuo.ru/ous/4187872/students/242300200000102831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topLeftCell="B1" zoomScale="90" zoomScaleNormal="145" zoomScaleSheetLayoutView="90" workbookViewId="0">
      <selection activeCell="H48" sqref="H48"/>
    </sheetView>
  </sheetViews>
  <sheetFormatPr defaultColWidth="9.140625" defaultRowHeight="18.75"/>
  <cols>
    <col min="1" max="1" width="6.140625" style="16" hidden="1" customWidth="1"/>
    <col min="2" max="2" width="7.5703125" style="16" customWidth="1"/>
    <col min="3" max="3" width="45" style="6" customWidth="1"/>
    <col min="4" max="4" width="12.5703125" style="115" customWidth="1"/>
    <col min="5" max="5" width="8.140625" style="84" customWidth="1"/>
    <col min="6" max="6" width="10.28515625" style="115" customWidth="1"/>
    <col min="7" max="7" width="10.28515625" style="84" customWidth="1"/>
    <col min="8" max="8" width="8.140625" style="115" customWidth="1"/>
    <col min="9" max="9" width="9.42578125" style="84" customWidth="1"/>
    <col min="10" max="16384" width="9.140625" style="6"/>
  </cols>
  <sheetData>
    <row r="1" spans="1:11" ht="45.75" customHeight="1">
      <c r="B1" s="559" t="s">
        <v>29</v>
      </c>
      <c r="C1" s="559"/>
      <c r="D1" s="559"/>
      <c r="E1" s="559"/>
      <c r="F1" s="559"/>
      <c r="G1" s="559"/>
      <c r="H1" s="559"/>
      <c r="I1" s="559"/>
      <c r="J1" s="5"/>
      <c r="K1" s="5"/>
    </row>
    <row r="2" spans="1:11" ht="0.75" hidden="1" customHeight="1">
      <c r="A2" s="1"/>
      <c r="B2" s="1"/>
      <c r="C2" s="1"/>
      <c r="D2" s="113"/>
      <c r="E2" s="113"/>
      <c r="F2" s="113"/>
      <c r="G2" s="113"/>
      <c r="H2" s="113"/>
      <c r="I2" s="114"/>
      <c r="J2" s="5"/>
      <c r="K2" s="5"/>
    </row>
    <row r="3" spans="1:11" ht="17.25" customHeight="1">
      <c r="A3" s="2"/>
      <c r="B3" s="2" t="s">
        <v>433</v>
      </c>
      <c r="C3" s="3"/>
      <c r="D3" s="9"/>
      <c r="E3" s="113"/>
      <c r="F3" s="9"/>
      <c r="G3" s="115"/>
      <c r="H3" s="116"/>
      <c r="I3" s="117" t="s">
        <v>7</v>
      </c>
      <c r="J3" s="9"/>
      <c r="K3" s="9"/>
    </row>
    <row r="4" spans="1:11" ht="17.25" customHeight="1">
      <c r="A4" s="560" t="s">
        <v>58</v>
      </c>
      <c r="B4" s="560"/>
      <c r="C4" s="560"/>
      <c r="D4" s="560"/>
      <c r="E4" s="560"/>
      <c r="F4" s="560"/>
      <c r="G4" s="560"/>
      <c r="H4" s="560"/>
      <c r="I4" s="560"/>
    </row>
    <row r="5" spans="1:11" ht="20.25">
      <c r="A5" s="561" t="s">
        <v>30</v>
      </c>
      <c r="B5" s="561"/>
      <c r="C5" s="561"/>
      <c r="D5" s="561"/>
      <c r="E5" s="561"/>
      <c r="F5" s="561"/>
      <c r="G5" s="561"/>
      <c r="H5" s="561"/>
      <c r="I5" s="561"/>
    </row>
    <row r="6" spans="1:11" ht="1.5" customHeight="1" thickBot="1">
      <c r="A6" s="8"/>
      <c r="B6" s="8"/>
      <c r="C6" s="11"/>
      <c r="D6" s="118"/>
      <c r="E6" s="119"/>
      <c r="F6" s="118"/>
      <c r="G6" s="119"/>
      <c r="H6" s="120"/>
      <c r="I6" s="120"/>
    </row>
    <row r="7" spans="1:11" s="123" customFormat="1" ht="15" customHeight="1">
      <c r="A7" s="564" t="s">
        <v>71</v>
      </c>
      <c r="B7" s="564" t="s">
        <v>28</v>
      </c>
      <c r="C7" s="566" t="s">
        <v>55</v>
      </c>
      <c r="D7" s="196" t="s">
        <v>25</v>
      </c>
      <c r="E7" s="197"/>
      <c r="F7" s="196" t="s">
        <v>26</v>
      </c>
      <c r="G7" s="197"/>
      <c r="H7" s="562" t="s">
        <v>27</v>
      </c>
      <c r="I7" s="563"/>
    </row>
    <row r="8" spans="1:11" s="123" customFormat="1" ht="13.9" customHeight="1" thickBot="1">
      <c r="A8" s="565"/>
      <c r="B8" s="565"/>
      <c r="C8" s="567"/>
      <c r="D8" s="228" t="s">
        <v>4</v>
      </c>
      <c r="E8" s="229" t="s">
        <v>2</v>
      </c>
      <c r="F8" s="228" t="s">
        <v>24</v>
      </c>
      <c r="G8" s="230" t="s">
        <v>2</v>
      </c>
      <c r="H8" s="231" t="s">
        <v>3</v>
      </c>
      <c r="I8" s="229" t="s">
        <v>2</v>
      </c>
    </row>
    <row r="9" spans="1:11" s="13" customFormat="1" ht="21.95" customHeight="1">
      <c r="A9" s="237">
        <v>1</v>
      </c>
      <c r="B9" s="551">
        <v>4</v>
      </c>
      <c r="C9" s="552" t="s">
        <v>170</v>
      </c>
      <c r="D9" s="553">
        <v>179.78</v>
      </c>
      <c r="E9" s="554">
        <v>1</v>
      </c>
      <c r="F9" s="524">
        <v>74</v>
      </c>
      <c r="G9" s="555">
        <v>1</v>
      </c>
      <c r="H9" s="556">
        <f t="shared" ref="H9:H45" si="0">G9+E9</f>
        <v>2</v>
      </c>
      <c r="I9" s="557">
        <v>1</v>
      </c>
      <c r="J9" s="6"/>
      <c r="K9" s="6">
        <v>1</v>
      </c>
    </row>
    <row r="10" spans="1:11" ht="21.95" customHeight="1">
      <c r="A10" s="238">
        <v>2</v>
      </c>
      <c r="B10" s="511">
        <v>11</v>
      </c>
      <c r="C10" s="389" t="s">
        <v>51</v>
      </c>
      <c r="D10" s="545">
        <v>207.05</v>
      </c>
      <c r="E10" s="546">
        <v>3</v>
      </c>
      <c r="F10" s="520">
        <v>64.5</v>
      </c>
      <c r="G10" s="194">
        <v>2</v>
      </c>
      <c r="H10" s="548">
        <f t="shared" si="0"/>
        <v>5</v>
      </c>
      <c r="I10" s="549">
        <v>2</v>
      </c>
      <c r="K10" s="6">
        <v>2</v>
      </c>
    </row>
    <row r="11" spans="1:11" ht="21.95" customHeight="1">
      <c r="A11" s="238">
        <v>3</v>
      </c>
      <c r="B11" s="241">
        <v>19</v>
      </c>
      <c r="C11" s="389" t="s">
        <v>22</v>
      </c>
      <c r="D11" s="200">
        <v>240.84</v>
      </c>
      <c r="E11" s="189">
        <v>4</v>
      </c>
      <c r="F11" s="164">
        <v>58</v>
      </c>
      <c r="G11" s="194">
        <v>4</v>
      </c>
      <c r="H11" s="548">
        <f t="shared" si="0"/>
        <v>8</v>
      </c>
      <c r="I11" s="550">
        <v>3</v>
      </c>
      <c r="K11" s="6">
        <v>3</v>
      </c>
    </row>
    <row r="12" spans="1:11" ht="21.95" customHeight="1">
      <c r="A12" s="239">
        <v>4</v>
      </c>
      <c r="B12" s="240">
        <v>23</v>
      </c>
      <c r="C12" s="389" t="s">
        <v>17</v>
      </c>
      <c r="D12" s="200">
        <v>246.12</v>
      </c>
      <c r="E12" s="189">
        <v>5</v>
      </c>
      <c r="F12" s="164">
        <v>55</v>
      </c>
      <c r="G12" s="194">
        <v>5</v>
      </c>
      <c r="H12" s="195">
        <f t="shared" si="0"/>
        <v>10</v>
      </c>
      <c r="I12" s="167">
        <v>4</v>
      </c>
      <c r="J12" s="13"/>
      <c r="K12" s="6">
        <v>4</v>
      </c>
    </row>
    <row r="13" spans="1:11" ht="21.95" customHeight="1">
      <c r="A13" s="240">
        <v>5</v>
      </c>
      <c r="B13" s="511">
        <v>12</v>
      </c>
      <c r="C13" s="389" t="s">
        <v>38</v>
      </c>
      <c r="D13" s="200">
        <v>285.99</v>
      </c>
      <c r="E13" s="189">
        <v>7</v>
      </c>
      <c r="F13" s="520">
        <v>58.5</v>
      </c>
      <c r="G13" s="194">
        <v>3</v>
      </c>
      <c r="H13" s="195">
        <f t="shared" si="0"/>
        <v>10</v>
      </c>
      <c r="I13" s="166">
        <v>5</v>
      </c>
      <c r="K13" s="6">
        <v>5</v>
      </c>
    </row>
    <row r="14" spans="1:11" ht="21.95" customHeight="1">
      <c r="A14" s="240">
        <v>6</v>
      </c>
      <c r="B14" s="240">
        <v>9</v>
      </c>
      <c r="C14" s="389" t="s">
        <v>49</v>
      </c>
      <c r="D14" s="545">
        <v>194.41</v>
      </c>
      <c r="E14" s="189">
        <v>2</v>
      </c>
      <c r="F14" s="164">
        <v>52.5</v>
      </c>
      <c r="G14" s="194">
        <v>9</v>
      </c>
      <c r="H14" s="195">
        <f t="shared" si="0"/>
        <v>11</v>
      </c>
      <c r="I14" s="167">
        <v>6</v>
      </c>
      <c r="K14" s="6">
        <v>6</v>
      </c>
    </row>
    <row r="15" spans="1:11" ht="21.95" customHeight="1">
      <c r="A15" s="241">
        <v>7</v>
      </c>
      <c r="B15" s="241">
        <v>38</v>
      </c>
      <c r="C15" s="389" t="s">
        <v>94</v>
      </c>
      <c r="D15" s="200">
        <v>284.29000000000002</v>
      </c>
      <c r="E15" s="189">
        <v>6</v>
      </c>
      <c r="F15" s="164">
        <v>53</v>
      </c>
      <c r="G15" s="233">
        <v>8</v>
      </c>
      <c r="H15" s="195">
        <f t="shared" si="0"/>
        <v>14</v>
      </c>
      <c r="I15" s="168">
        <v>7</v>
      </c>
      <c r="K15" s="6">
        <v>7</v>
      </c>
    </row>
    <row r="16" spans="1:11" ht="21.95" customHeight="1">
      <c r="A16" s="240">
        <v>8</v>
      </c>
      <c r="B16" s="241">
        <v>31</v>
      </c>
      <c r="C16" s="389" t="s">
        <v>175</v>
      </c>
      <c r="D16" s="200">
        <v>321.19</v>
      </c>
      <c r="E16" s="189">
        <v>14</v>
      </c>
      <c r="F16" s="164">
        <v>55</v>
      </c>
      <c r="G16" s="194">
        <v>5</v>
      </c>
      <c r="H16" s="195">
        <f t="shared" si="0"/>
        <v>19</v>
      </c>
      <c r="I16" s="167">
        <v>8</v>
      </c>
      <c r="K16" s="6">
        <v>8</v>
      </c>
    </row>
    <row r="17" spans="1:11" ht="21.95" customHeight="1">
      <c r="A17" s="240">
        <v>9</v>
      </c>
      <c r="B17" s="240">
        <v>21</v>
      </c>
      <c r="C17" s="389" t="s">
        <v>40</v>
      </c>
      <c r="D17" s="200">
        <v>320.83999999999997</v>
      </c>
      <c r="E17" s="189">
        <v>13</v>
      </c>
      <c r="F17" s="164">
        <v>54</v>
      </c>
      <c r="G17" s="194">
        <v>7</v>
      </c>
      <c r="H17" s="195">
        <f t="shared" si="0"/>
        <v>20</v>
      </c>
      <c r="I17" s="167">
        <v>9</v>
      </c>
      <c r="K17" s="6">
        <v>9</v>
      </c>
    </row>
    <row r="18" spans="1:11" ht="21.95" customHeight="1">
      <c r="A18" s="240">
        <v>10</v>
      </c>
      <c r="B18" s="240">
        <v>36</v>
      </c>
      <c r="C18" s="389" t="s">
        <v>54</v>
      </c>
      <c r="D18" s="200">
        <v>286.93</v>
      </c>
      <c r="E18" s="189">
        <v>8</v>
      </c>
      <c r="F18" s="164">
        <v>46</v>
      </c>
      <c r="G18" s="233">
        <v>15</v>
      </c>
      <c r="H18" s="195">
        <f t="shared" si="0"/>
        <v>23</v>
      </c>
      <c r="I18" s="167">
        <v>10</v>
      </c>
      <c r="K18" s="6">
        <v>10</v>
      </c>
    </row>
    <row r="19" spans="1:11" ht="21.95" customHeight="1">
      <c r="A19" s="240">
        <v>11</v>
      </c>
      <c r="B19" s="240">
        <v>29</v>
      </c>
      <c r="C19" s="389" t="s">
        <v>436</v>
      </c>
      <c r="D19" s="200">
        <v>309.76</v>
      </c>
      <c r="E19" s="189">
        <v>11</v>
      </c>
      <c r="F19" s="164">
        <v>46.5</v>
      </c>
      <c r="G19" s="194">
        <v>13</v>
      </c>
      <c r="H19" s="195">
        <f t="shared" si="0"/>
        <v>24</v>
      </c>
      <c r="I19" s="167">
        <v>11</v>
      </c>
      <c r="J19" s="15"/>
      <c r="K19" s="6">
        <v>11</v>
      </c>
    </row>
    <row r="20" spans="1:11" ht="21.95" customHeight="1">
      <c r="A20" s="240">
        <v>12</v>
      </c>
      <c r="B20" s="511">
        <v>14</v>
      </c>
      <c r="C20" s="389" t="s">
        <v>41</v>
      </c>
      <c r="D20" s="200">
        <v>315.22000000000003</v>
      </c>
      <c r="E20" s="189">
        <v>12</v>
      </c>
      <c r="F20" s="164">
        <v>48</v>
      </c>
      <c r="G20" s="194">
        <v>12</v>
      </c>
      <c r="H20" s="195">
        <f t="shared" si="0"/>
        <v>24</v>
      </c>
      <c r="I20" s="167">
        <v>12</v>
      </c>
      <c r="K20" s="6">
        <v>12</v>
      </c>
    </row>
    <row r="21" spans="1:11" ht="21.95" customHeight="1">
      <c r="A21" s="241">
        <v>13</v>
      </c>
      <c r="B21" s="240">
        <v>8</v>
      </c>
      <c r="C21" s="389" t="s">
        <v>48</v>
      </c>
      <c r="D21" s="200">
        <v>306.14</v>
      </c>
      <c r="E21" s="189">
        <v>10</v>
      </c>
      <c r="F21" s="164">
        <v>40</v>
      </c>
      <c r="G21" s="194">
        <v>18</v>
      </c>
      <c r="H21" s="195">
        <f t="shared" si="0"/>
        <v>28</v>
      </c>
      <c r="I21" s="168">
        <v>13</v>
      </c>
      <c r="K21" s="6">
        <v>13</v>
      </c>
    </row>
    <row r="22" spans="1:11" ht="21.95" customHeight="1">
      <c r="A22" s="240">
        <v>14</v>
      </c>
      <c r="B22" s="240">
        <v>32</v>
      </c>
      <c r="C22" s="389" t="s">
        <v>21</v>
      </c>
      <c r="D22" s="200">
        <v>328.21</v>
      </c>
      <c r="E22" s="189">
        <v>15</v>
      </c>
      <c r="F22" s="164">
        <v>46.5</v>
      </c>
      <c r="G22" s="194">
        <v>13</v>
      </c>
      <c r="H22" s="195">
        <f t="shared" si="0"/>
        <v>28</v>
      </c>
      <c r="I22" s="167">
        <v>14</v>
      </c>
      <c r="K22" s="6">
        <v>14</v>
      </c>
    </row>
    <row r="23" spans="1:11" ht="21.95" customHeight="1">
      <c r="A23" s="240">
        <v>15</v>
      </c>
      <c r="B23" s="511">
        <v>10</v>
      </c>
      <c r="C23" s="389" t="s">
        <v>50</v>
      </c>
      <c r="D23" s="200">
        <v>290.20999999999998</v>
      </c>
      <c r="E23" s="189">
        <v>9</v>
      </c>
      <c r="F23" s="164">
        <v>38</v>
      </c>
      <c r="G23" s="194">
        <v>21</v>
      </c>
      <c r="H23" s="195">
        <f t="shared" si="0"/>
        <v>30</v>
      </c>
      <c r="I23" s="167">
        <v>15</v>
      </c>
      <c r="K23" s="6">
        <v>15</v>
      </c>
    </row>
    <row r="24" spans="1:11" ht="21.95" customHeight="1">
      <c r="A24" s="240">
        <v>16</v>
      </c>
      <c r="B24" s="240">
        <v>5</v>
      </c>
      <c r="C24" s="389" t="s">
        <v>45</v>
      </c>
      <c r="D24" s="200">
        <v>346.99</v>
      </c>
      <c r="E24" s="189">
        <v>21</v>
      </c>
      <c r="F24" s="164">
        <v>50.5</v>
      </c>
      <c r="G24" s="194">
        <v>10</v>
      </c>
      <c r="H24" s="195">
        <f t="shared" si="0"/>
        <v>31</v>
      </c>
      <c r="I24" s="167">
        <v>16</v>
      </c>
      <c r="K24" s="6">
        <v>16</v>
      </c>
    </row>
    <row r="25" spans="1:11" ht="21.95" customHeight="1">
      <c r="A25" s="240">
        <v>17</v>
      </c>
      <c r="B25" s="238">
        <v>2</v>
      </c>
      <c r="C25" s="389" t="s">
        <v>435</v>
      </c>
      <c r="D25" s="200">
        <v>420.14</v>
      </c>
      <c r="E25" s="189">
        <v>29</v>
      </c>
      <c r="F25" s="164">
        <v>49</v>
      </c>
      <c r="G25" s="194">
        <v>11</v>
      </c>
      <c r="H25" s="195">
        <f t="shared" si="0"/>
        <v>40</v>
      </c>
      <c r="I25" s="167">
        <v>17</v>
      </c>
      <c r="K25" s="6">
        <v>17</v>
      </c>
    </row>
    <row r="26" spans="1:11" ht="21.95" customHeight="1">
      <c r="A26" s="240">
        <v>18</v>
      </c>
      <c r="B26" s="240">
        <v>26</v>
      </c>
      <c r="C26" s="389" t="s">
        <v>19</v>
      </c>
      <c r="D26" s="200">
        <v>342.57</v>
      </c>
      <c r="E26" s="189">
        <v>19</v>
      </c>
      <c r="F26" s="164">
        <v>37</v>
      </c>
      <c r="G26" s="194">
        <v>22</v>
      </c>
      <c r="H26" s="195">
        <f t="shared" si="0"/>
        <v>41</v>
      </c>
      <c r="I26" s="167">
        <v>18</v>
      </c>
      <c r="K26" s="6">
        <v>18</v>
      </c>
    </row>
    <row r="27" spans="1:11" ht="21.95" customHeight="1">
      <c r="A27" s="241">
        <v>19</v>
      </c>
      <c r="B27" s="240">
        <v>35</v>
      </c>
      <c r="C27" s="389" t="s">
        <v>34</v>
      </c>
      <c r="D27" s="200">
        <v>340.43</v>
      </c>
      <c r="E27" s="189">
        <v>17</v>
      </c>
      <c r="F27" s="164">
        <v>34</v>
      </c>
      <c r="G27" s="194">
        <v>26</v>
      </c>
      <c r="H27" s="195">
        <f t="shared" si="0"/>
        <v>43</v>
      </c>
      <c r="I27" s="167">
        <v>19</v>
      </c>
      <c r="K27" s="6">
        <v>19</v>
      </c>
    </row>
    <row r="28" spans="1:11" ht="21.95" customHeight="1">
      <c r="A28" s="240">
        <v>20</v>
      </c>
      <c r="B28" s="241">
        <v>7</v>
      </c>
      <c r="C28" s="389" t="s">
        <v>47</v>
      </c>
      <c r="D28" s="200">
        <v>381.06</v>
      </c>
      <c r="E28" s="189">
        <v>24</v>
      </c>
      <c r="F28" s="164">
        <v>39</v>
      </c>
      <c r="G28" s="194">
        <v>20</v>
      </c>
      <c r="H28" s="195">
        <f t="shared" si="0"/>
        <v>44</v>
      </c>
      <c r="I28" s="167">
        <v>20</v>
      </c>
      <c r="K28" s="6">
        <v>20</v>
      </c>
    </row>
    <row r="29" spans="1:11" ht="21.95" customHeight="1">
      <c r="A29" s="240">
        <v>21</v>
      </c>
      <c r="B29" s="511">
        <v>15</v>
      </c>
      <c r="C29" s="389" t="s">
        <v>85</v>
      </c>
      <c r="D29" s="200">
        <v>406.62</v>
      </c>
      <c r="E29" s="189">
        <v>28</v>
      </c>
      <c r="F29" s="164">
        <v>41</v>
      </c>
      <c r="G29" s="194">
        <v>17</v>
      </c>
      <c r="H29" s="195">
        <f t="shared" si="0"/>
        <v>45</v>
      </c>
      <c r="I29" s="167">
        <v>21</v>
      </c>
      <c r="K29" s="6">
        <v>21</v>
      </c>
    </row>
    <row r="30" spans="1:11" ht="21.95" customHeight="1">
      <c r="A30" s="240">
        <v>22</v>
      </c>
      <c r="B30" s="238">
        <v>3</v>
      </c>
      <c r="C30" s="389" t="s">
        <v>169</v>
      </c>
      <c r="D30" s="199">
        <v>361.2</v>
      </c>
      <c r="E30" s="165">
        <v>22</v>
      </c>
      <c r="F30" s="164">
        <v>36</v>
      </c>
      <c r="G30" s="194">
        <v>24</v>
      </c>
      <c r="H30" s="195">
        <f t="shared" si="0"/>
        <v>46</v>
      </c>
      <c r="I30" s="167">
        <v>22</v>
      </c>
      <c r="K30" s="6">
        <v>22</v>
      </c>
    </row>
    <row r="31" spans="1:11" ht="21.95" customHeight="1">
      <c r="A31" s="240">
        <v>23</v>
      </c>
      <c r="B31" s="511">
        <v>17</v>
      </c>
      <c r="C31" s="389" t="s">
        <v>171</v>
      </c>
      <c r="D31" s="200">
        <v>343.26</v>
      </c>
      <c r="E31" s="189">
        <v>20</v>
      </c>
      <c r="F31" s="164">
        <v>33</v>
      </c>
      <c r="G31" s="194">
        <v>27</v>
      </c>
      <c r="H31" s="195">
        <f t="shared" si="0"/>
        <v>47</v>
      </c>
      <c r="I31" s="167">
        <v>23</v>
      </c>
      <c r="K31" s="6">
        <v>23</v>
      </c>
    </row>
    <row r="32" spans="1:11" ht="21.95" customHeight="1">
      <c r="A32" s="240">
        <v>24</v>
      </c>
      <c r="B32" s="238">
        <v>1</v>
      </c>
      <c r="C32" s="389" t="s">
        <v>434</v>
      </c>
      <c r="D32" s="200">
        <v>383.84</v>
      </c>
      <c r="E32" s="189">
        <v>25</v>
      </c>
      <c r="F32" s="164">
        <v>36.5</v>
      </c>
      <c r="G32" s="194">
        <v>23</v>
      </c>
      <c r="H32" s="195">
        <f t="shared" si="0"/>
        <v>48</v>
      </c>
      <c r="I32" s="167">
        <v>24</v>
      </c>
      <c r="K32" s="6">
        <v>24</v>
      </c>
    </row>
    <row r="33" spans="1:11" ht="21.95" customHeight="1">
      <c r="A33" s="241">
        <v>25</v>
      </c>
      <c r="B33" s="241">
        <v>37</v>
      </c>
      <c r="C33" s="389" t="s">
        <v>92</v>
      </c>
      <c r="D33" s="200">
        <v>426.14</v>
      </c>
      <c r="E33" s="189">
        <v>30</v>
      </c>
      <c r="F33" s="164">
        <v>39.5</v>
      </c>
      <c r="G33" s="233">
        <v>19</v>
      </c>
      <c r="H33" s="195">
        <f t="shared" si="0"/>
        <v>49</v>
      </c>
      <c r="I33" s="167">
        <v>25</v>
      </c>
      <c r="K33" s="6">
        <v>25</v>
      </c>
    </row>
    <row r="34" spans="1:11" ht="21.95" customHeight="1">
      <c r="A34" s="240">
        <v>26</v>
      </c>
      <c r="B34" s="240">
        <v>22</v>
      </c>
      <c r="C34" s="389" t="s">
        <v>79</v>
      </c>
      <c r="D34" s="200">
        <v>342.54</v>
      </c>
      <c r="E34" s="189">
        <v>18</v>
      </c>
      <c r="F34" s="164">
        <v>22.5</v>
      </c>
      <c r="G34" s="194">
        <v>32</v>
      </c>
      <c r="H34" s="195">
        <f t="shared" si="0"/>
        <v>50</v>
      </c>
      <c r="I34" s="167">
        <v>26</v>
      </c>
      <c r="K34" s="6">
        <v>26</v>
      </c>
    </row>
    <row r="35" spans="1:11" ht="21.95" customHeight="1">
      <c r="A35" s="240">
        <v>27</v>
      </c>
      <c r="B35" s="240">
        <v>30</v>
      </c>
      <c r="C35" s="389" t="s">
        <v>437</v>
      </c>
      <c r="D35" s="200">
        <v>332.05</v>
      </c>
      <c r="E35" s="189">
        <v>16</v>
      </c>
      <c r="F35" s="164">
        <v>17.5</v>
      </c>
      <c r="G35" s="194">
        <v>35</v>
      </c>
      <c r="H35" s="195">
        <f t="shared" si="0"/>
        <v>51</v>
      </c>
      <c r="I35" s="167">
        <v>27</v>
      </c>
      <c r="K35" s="6">
        <v>27</v>
      </c>
    </row>
    <row r="36" spans="1:11" ht="21.95" customHeight="1">
      <c r="A36" s="240">
        <v>28</v>
      </c>
      <c r="B36" s="240">
        <v>6</v>
      </c>
      <c r="C36" s="389" t="s">
        <v>46</v>
      </c>
      <c r="D36" s="200">
        <v>583.55999999999995</v>
      </c>
      <c r="E36" s="189">
        <v>35</v>
      </c>
      <c r="F36" s="164">
        <v>41.5</v>
      </c>
      <c r="G36" s="194">
        <v>16</v>
      </c>
      <c r="H36" s="195">
        <f t="shared" si="0"/>
        <v>51</v>
      </c>
      <c r="I36" s="167">
        <v>28</v>
      </c>
      <c r="K36" s="6">
        <v>28</v>
      </c>
    </row>
    <row r="37" spans="1:11" ht="21.95" customHeight="1">
      <c r="A37" s="240">
        <v>29</v>
      </c>
      <c r="B37" s="511">
        <v>16</v>
      </c>
      <c r="C37" s="389" t="s">
        <v>172</v>
      </c>
      <c r="D37" s="200">
        <v>455.31</v>
      </c>
      <c r="E37" s="189">
        <v>32</v>
      </c>
      <c r="F37" s="164">
        <v>36</v>
      </c>
      <c r="G37" s="194">
        <v>24</v>
      </c>
      <c r="H37" s="195">
        <f t="shared" si="0"/>
        <v>56</v>
      </c>
      <c r="I37" s="167">
        <v>29</v>
      </c>
      <c r="K37" s="6">
        <v>29</v>
      </c>
    </row>
    <row r="38" spans="1:11" ht="21.95" customHeight="1">
      <c r="A38" s="240">
        <v>30</v>
      </c>
      <c r="B38" s="511">
        <v>18</v>
      </c>
      <c r="C38" s="389" t="s">
        <v>52</v>
      </c>
      <c r="D38" s="199">
        <v>405.22</v>
      </c>
      <c r="E38" s="165">
        <v>27</v>
      </c>
      <c r="F38" s="164">
        <v>24</v>
      </c>
      <c r="G38" s="194">
        <v>31</v>
      </c>
      <c r="H38" s="195">
        <f t="shared" si="0"/>
        <v>58</v>
      </c>
      <c r="I38" s="167">
        <v>30</v>
      </c>
      <c r="K38" s="6">
        <v>30</v>
      </c>
    </row>
    <row r="39" spans="1:11" ht="21.95" customHeight="1">
      <c r="A39" s="241">
        <v>31</v>
      </c>
      <c r="B39" s="240">
        <v>27</v>
      </c>
      <c r="C39" s="389" t="s">
        <v>18</v>
      </c>
      <c r="D39" s="200">
        <v>397.68</v>
      </c>
      <c r="E39" s="189">
        <v>26</v>
      </c>
      <c r="F39" s="164">
        <v>22</v>
      </c>
      <c r="G39" s="194">
        <v>33</v>
      </c>
      <c r="H39" s="195">
        <f t="shared" si="0"/>
        <v>59</v>
      </c>
      <c r="I39" s="167">
        <v>31</v>
      </c>
      <c r="K39" s="6">
        <v>31</v>
      </c>
    </row>
    <row r="40" spans="1:11" ht="21.95" customHeight="1">
      <c r="A40" s="240">
        <v>32</v>
      </c>
      <c r="B40" s="240">
        <v>34</v>
      </c>
      <c r="C40" s="389" t="s">
        <v>96</v>
      </c>
      <c r="D40" s="200">
        <v>446.06</v>
      </c>
      <c r="E40" s="189">
        <v>31</v>
      </c>
      <c r="F40" s="164">
        <v>30.5</v>
      </c>
      <c r="G40" s="194">
        <v>28</v>
      </c>
      <c r="H40" s="195">
        <f t="shared" si="0"/>
        <v>59</v>
      </c>
      <c r="I40" s="167">
        <v>32</v>
      </c>
      <c r="K40" s="6">
        <v>32</v>
      </c>
    </row>
    <row r="41" spans="1:11" ht="21.95" customHeight="1">
      <c r="A41" s="240">
        <v>33</v>
      </c>
      <c r="B41" s="240">
        <v>20</v>
      </c>
      <c r="C41" s="389" t="s">
        <v>20</v>
      </c>
      <c r="D41" s="200">
        <v>481.66</v>
      </c>
      <c r="E41" s="189">
        <v>34</v>
      </c>
      <c r="F41" s="164">
        <v>30</v>
      </c>
      <c r="G41" s="194">
        <v>29</v>
      </c>
      <c r="H41" s="195">
        <f t="shared" si="0"/>
        <v>63</v>
      </c>
      <c r="I41" s="167">
        <v>33</v>
      </c>
      <c r="K41" s="6">
        <v>33</v>
      </c>
    </row>
    <row r="42" spans="1:11" ht="21.95" customHeight="1">
      <c r="A42" s="240">
        <v>34</v>
      </c>
      <c r="B42" s="240">
        <v>24</v>
      </c>
      <c r="C42" s="389" t="s">
        <v>173</v>
      </c>
      <c r="D42" s="200">
        <v>692.01</v>
      </c>
      <c r="E42" s="189">
        <v>36</v>
      </c>
      <c r="F42" s="164">
        <v>25.5</v>
      </c>
      <c r="G42" s="194">
        <v>30</v>
      </c>
      <c r="H42" s="195">
        <f t="shared" si="0"/>
        <v>66</v>
      </c>
      <c r="I42" s="167">
        <v>34</v>
      </c>
      <c r="K42" s="6">
        <v>34</v>
      </c>
    </row>
    <row r="43" spans="1:11" ht="21.95" customHeight="1">
      <c r="A43" s="240">
        <v>35</v>
      </c>
      <c r="B43" s="240">
        <v>33</v>
      </c>
      <c r="C43" s="389" t="s">
        <v>176</v>
      </c>
      <c r="D43" s="200">
        <v>476.12</v>
      </c>
      <c r="E43" s="189">
        <v>33</v>
      </c>
      <c r="F43" s="164">
        <v>17</v>
      </c>
      <c r="G43" s="194">
        <v>36</v>
      </c>
      <c r="H43" s="195">
        <f t="shared" si="0"/>
        <v>69</v>
      </c>
      <c r="I43" s="167">
        <v>35</v>
      </c>
      <c r="K43" s="6">
        <v>35</v>
      </c>
    </row>
    <row r="44" spans="1:11" ht="21.95" customHeight="1">
      <c r="A44" s="240">
        <v>36</v>
      </c>
      <c r="B44" s="511">
        <v>13</v>
      </c>
      <c r="C44" s="389" t="s">
        <v>39</v>
      </c>
      <c r="D44" s="200">
        <v>746.27</v>
      </c>
      <c r="E44" s="189">
        <v>37</v>
      </c>
      <c r="F44" s="164">
        <v>21</v>
      </c>
      <c r="G44" s="194">
        <v>34</v>
      </c>
      <c r="H44" s="195">
        <f t="shared" si="0"/>
        <v>71</v>
      </c>
      <c r="I44" s="167">
        <v>36</v>
      </c>
      <c r="K44" s="6">
        <v>36</v>
      </c>
    </row>
    <row r="45" spans="1:11" ht="21.95" customHeight="1">
      <c r="A45" s="241">
        <v>37</v>
      </c>
      <c r="B45" s="240">
        <v>28</v>
      </c>
      <c r="C45" s="390" t="s">
        <v>83</v>
      </c>
      <c r="D45" s="200">
        <v>754.49</v>
      </c>
      <c r="E45" s="189">
        <v>38</v>
      </c>
      <c r="F45" s="164">
        <v>8.5</v>
      </c>
      <c r="G45" s="194">
        <v>37</v>
      </c>
      <c r="H45" s="195">
        <f t="shared" si="0"/>
        <v>75</v>
      </c>
      <c r="I45" s="167">
        <v>37</v>
      </c>
      <c r="K45" s="6">
        <v>37</v>
      </c>
    </row>
    <row r="46" spans="1:11" ht="21.95" customHeight="1" thickBot="1">
      <c r="A46" s="505">
        <v>38</v>
      </c>
      <c r="B46" s="505">
        <v>25</v>
      </c>
      <c r="C46" s="391" t="s">
        <v>174</v>
      </c>
      <c r="D46" s="234">
        <v>368.87</v>
      </c>
      <c r="E46" s="235">
        <v>23</v>
      </c>
      <c r="F46" s="223" t="s">
        <v>504</v>
      </c>
      <c r="G46" s="547"/>
      <c r="H46" s="236"/>
      <c r="I46" s="558">
        <v>38</v>
      </c>
      <c r="K46" s="6">
        <v>38</v>
      </c>
    </row>
    <row r="47" spans="1:11" ht="18" customHeight="1">
      <c r="A47" s="34"/>
      <c r="B47" s="34"/>
      <c r="C47" s="158"/>
      <c r="D47" s="159"/>
      <c r="E47" s="160"/>
      <c r="F47" s="161"/>
      <c r="G47" s="162"/>
      <c r="H47" s="163"/>
      <c r="I47" s="161"/>
    </row>
    <row r="48" spans="1:11">
      <c r="B48" s="232" t="s">
        <v>108</v>
      </c>
      <c r="E48" s="122"/>
      <c r="F48" s="84"/>
      <c r="G48" s="242"/>
      <c r="I48" s="122"/>
    </row>
  </sheetData>
  <sortState ref="B9:I46">
    <sortCondition ref="I9:I46"/>
  </sortState>
  <mergeCells count="7">
    <mergeCell ref="B1:I1"/>
    <mergeCell ref="A4:I4"/>
    <mergeCell ref="A5:I5"/>
    <mergeCell ref="H7:I7"/>
    <mergeCell ref="B7:B8"/>
    <mergeCell ref="C7:C8"/>
    <mergeCell ref="A7:A8"/>
  </mergeCells>
  <phoneticPr fontId="2" type="noConversion"/>
  <conditionalFormatting sqref="G9:G47">
    <cfRule type="cellIs" dxfId="73" priority="4" operator="between">
      <formula>1</formula>
      <formula>3</formula>
    </cfRule>
  </conditionalFormatting>
  <conditionalFormatting sqref="E47">
    <cfRule type="cellIs" dxfId="72" priority="3" operator="between">
      <formula>1</formula>
      <formula>3</formula>
    </cfRule>
  </conditionalFormatting>
  <conditionalFormatting sqref="E9:E46">
    <cfRule type="cellIs" dxfId="71" priority="1" operator="between">
      <formula>1</formula>
      <formula>3</formula>
    </cfRule>
  </conditionalFormatting>
  <printOptions horizontalCentered="1"/>
  <pageMargins left="0" right="0" top="0" bottom="0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85" zoomScaleNormal="145" zoomScaleSheetLayoutView="85" workbookViewId="0">
      <selection activeCell="B14" sqref="B14"/>
    </sheetView>
  </sheetViews>
  <sheetFormatPr defaultColWidth="9.140625" defaultRowHeight="20.25"/>
  <cols>
    <col min="1" max="1" width="9.42578125" style="80" customWidth="1"/>
    <col min="2" max="2" width="56.42578125" style="6" customWidth="1"/>
    <col min="3" max="3" width="18.7109375" style="16" customWidth="1"/>
    <col min="4" max="4" width="19.85546875" style="16" hidden="1" customWidth="1"/>
    <col min="5" max="5" width="16.28515625" style="16" customWidth="1"/>
    <col min="6" max="6" width="16.28515625" style="6" hidden="1" customWidth="1"/>
    <col min="7" max="7" width="16.28515625" style="16" hidden="1" customWidth="1"/>
    <col min="8" max="8" width="16.28515625" style="6" hidden="1" customWidth="1"/>
    <col min="9" max="9" width="16.28515625" style="16" hidden="1" customWidth="1"/>
    <col min="10" max="16384" width="9.140625" style="6"/>
  </cols>
  <sheetData>
    <row r="1" spans="1:11" ht="45" customHeight="1">
      <c r="A1" s="559" t="s">
        <v>29</v>
      </c>
      <c r="B1" s="559"/>
      <c r="C1" s="559"/>
      <c r="D1" s="559"/>
      <c r="E1" s="559"/>
      <c r="F1" s="559"/>
      <c r="G1" s="559"/>
      <c r="H1" s="559"/>
      <c r="I1" s="559"/>
      <c r="J1" s="5"/>
      <c r="K1" s="5"/>
    </row>
    <row r="2" spans="1:11" ht="0.75" customHeight="1">
      <c r="A2" s="1"/>
      <c r="B2" s="1"/>
      <c r="C2" s="1"/>
      <c r="D2" s="1"/>
      <c r="E2" s="1"/>
      <c r="F2" s="1"/>
      <c r="G2" s="1"/>
      <c r="H2" s="1"/>
      <c r="I2" s="7"/>
      <c r="J2" s="5"/>
      <c r="K2" s="5"/>
    </row>
    <row r="3" spans="1:11">
      <c r="A3" s="112" t="s">
        <v>417</v>
      </c>
      <c r="B3" s="3"/>
      <c r="C3" s="82"/>
      <c r="E3" s="18" t="s">
        <v>72</v>
      </c>
      <c r="F3" s="3"/>
      <c r="G3" s="6"/>
      <c r="H3" s="4"/>
      <c r="I3" s="18" t="s">
        <v>7</v>
      </c>
      <c r="J3" s="9"/>
      <c r="K3" s="9"/>
    </row>
    <row r="4" spans="1:11" ht="33" customHeight="1">
      <c r="A4" s="561" t="s">
        <v>107</v>
      </c>
      <c r="B4" s="561"/>
      <c r="C4" s="561"/>
      <c r="D4" s="561"/>
      <c r="E4" s="561"/>
      <c r="F4" s="561"/>
      <c r="G4" s="561"/>
      <c r="H4" s="561"/>
      <c r="I4" s="561"/>
    </row>
    <row r="5" spans="1:11" ht="1.5" customHeight="1" thickBot="1">
      <c r="B5" s="11"/>
      <c r="C5" s="11"/>
      <c r="D5" s="11"/>
      <c r="E5" s="12"/>
      <c r="F5" s="11"/>
      <c r="G5" s="12"/>
      <c r="H5" s="10"/>
      <c r="I5" s="10"/>
    </row>
    <row r="6" spans="1:11" s="110" customFormat="1" ht="22.15" customHeight="1" thickBot="1">
      <c r="A6" s="573" t="s">
        <v>109</v>
      </c>
      <c r="B6" s="571" t="s">
        <v>55</v>
      </c>
      <c r="C6" s="568" t="s">
        <v>25</v>
      </c>
      <c r="D6" s="569"/>
      <c r="E6" s="570"/>
      <c r="F6" s="107" t="s">
        <v>26</v>
      </c>
      <c r="G6" s="108"/>
      <c r="H6" s="109" t="s">
        <v>27</v>
      </c>
      <c r="I6" s="108"/>
    </row>
    <row r="7" spans="1:11" s="110" customFormat="1" ht="25.15" customHeight="1" thickBot="1">
      <c r="A7" s="574"/>
      <c r="B7" s="572"/>
      <c r="C7" s="399" t="s">
        <v>110</v>
      </c>
      <c r="D7" s="174" t="s">
        <v>106</v>
      </c>
      <c r="E7" s="175" t="s">
        <v>2</v>
      </c>
      <c r="F7" s="106" t="s">
        <v>24</v>
      </c>
      <c r="G7" s="14" t="s">
        <v>2</v>
      </c>
      <c r="H7" s="62" t="s">
        <v>3</v>
      </c>
      <c r="I7" s="14" t="s">
        <v>2</v>
      </c>
    </row>
    <row r="8" spans="1:11" s="13" customFormat="1" ht="19.5" customHeight="1">
      <c r="A8" s="436">
        <f t="shared" ref="A8:A31" si="0">ROW(A1)</f>
        <v>1</v>
      </c>
      <c r="B8" s="437" t="s">
        <v>170</v>
      </c>
      <c r="C8" s="438">
        <v>179.78</v>
      </c>
      <c r="D8" s="392"/>
      <c r="E8" s="393">
        <v>1</v>
      </c>
      <c r="F8" s="103"/>
      <c r="G8" s="63"/>
      <c r="H8" s="65"/>
      <c r="I8" s="68"/>
      <c r="J8" s="6"/>
      <c r="K8" s="6"/>
    </row>
    <row r="9" spans="1:11" s="13" customFormat="1" ht="19.5" customHeight="1">
      <c r="A9" s="439">
        <f t="shared" si="0"/>
        <v>2</v>
      </c>
      <c r="B9" s="440" t="s">
        <v>49</v>
      </c>
      <c r="C9" s="441">
        <v>194.41</v>
      </c>
      <c r="D9" s="79">
        <v>5.3078703703703699E-3</v>
      </c>
      <c r="E9" s="171">
        <v>2</v>
      </c>
      <c r="F9" s="103"/>
      <c r="G9" s="63"/>
      <c r="H9" s="65"/>
      <c r="I9" s="68"/>
    </row>
    <row r="10" spans="1:11" s="13" customFormat="1" ht="19.5" customHeight="1">
      <c r="A10" s="439">
        <f t="shared" si="0"/>
        <v>3</v>
      </c>
      <c r="B10" s="440" t="s">
        <v>51</v>
      </c>
      <c r="C10" s="441">
        <v>207.05</v>
      </c>
      <c r="D10" s="79">
        <v>3.5902777777777777E-3</v>
      </c>
      <c r="E10" s="171">
        <v>3</v>
      </c>
      <c r="F10" s="103"/>
      <c r="G10" s="63"/>
      <c r="H10" s="65"/>
      <c r="I10" s="68"/>
      <c r="J10" s="6"/>
      <c r="K10" s="6"/>
    </row>
    <row r="11" spans="1:11" s="13" customFormat="1" ht="19.5" customHeight="1">
      <c r="A11" s="173">
        <f t="shared" si="0"/>
        <v>4</v>
      </c>
      <c r="B11" s="396" t="s">
        <v>22</v>
      </c>
      <c r="C11" s="400">
        <v>240.84</v>
      </c>
      <c r="D11" s="79">
        <v>5.3657407407407404E-3</v>
      </c>
      <c r="E11" s="171">
        <v>4</v>
      </c>
      <c r="F11" s="103"/>
      <c r="G11" s="63"/>
      <c r="H11" s="65"/>
      <c r="I11" s="68"/>
      <c r="J11" s="6"/>
      <c r="K11" s="6"/>
    </row>
    <row r="12" spans="1:11" s="13" customFormat="1" ht="19.5" customHeight="1">
      <c r="A12" s="173">
        <f t="shared" si="0"/>
        <v>5</v>
      </c>
      <c r="B12" s="396" t="s">
        <v>17</v>
      </c>
      <c r="C12" s="401">
        <v>246.12</v>
      </c>
      <c r="D12" s="79"/>
      <c r="E12" s="171">
        <v>5</v>
      </c>
      <c r="F12" s="103"/>
      <c r="G12" s="63"/>
      <c r="H12" s="65"/>
      <c r="I12" s="68"/>
      <c r="J12" s="6"/>
      <c r="K12" s="6"/>
    </row>
    <row r="13" spans="1:11" s="13" customFormat="1" ht="19.5" customHeight="1">
      <c r="A13" s="173">
        <f t="shared" si="0"/>
        <v>6</v>
      </c>
      <c r="B13" s="396" t="s">
        <v>94</v>
      </c>
      <c r="C13" s="400">
        <v>284.29000000000002</v>
      </c>
      <c r="D13" s="79">
        <v>6.2615740740740748E-3</v>
      </c>
      <c r="E13" s="171">
        <v>6</v>
      </c>
      <c r="F13" s="103"/>
      <c r="G13" s="63"/>
      <c r="H13" s="65"/>
      <c r="I13" s="68"/>
    </row>
    <row r="14" spans="1:11" s="13" customFormat="1" ht="19.5" customHeight="1">
      <c r="A14" s="172">
        <f t="shared" si="0"/>
        <v>7</v>
      </c>
      <c r="B14" s="396" t="s">
        <v>38</v>
      </c>
      <c r="C14" s="400">
        <v>285.99</v>
      </c>
      <c r="D14" s="79"/>
      <c r="E14" s="171">
        <v>7</v>
      </c>
      <c r="F14" s="103"/>
      <c r="G14" s="63"/>
      <c r="H14" s="65"/>
      <c r="I14" s="68"/>
      <c r="J14" s="6"/>
      <c r="K14" s="6"/>
    </row>
    <row r="15" spans="1:11" s="13" customFormat="1" ht="19.5" customHeight="1">
      <c r="A15" s="173">
        <f t="shared" si="0"/>
        <v>8</v>
      </c>
      <c r="B15" s="396" t="s">
        <v>54</v>
      </c>
      <c r="C15" s="400">
        <v>286.93</v>
      </c>
      <c r="D15" s="79"/>
      <c r="E15" s="171">
        <v>8</v>
      </c>
      <c r="F15" s="103"/>
      <c r="G15" s="63"/>
      <c r="H15" s="65"/>
      <c r="I15" s="68"/>
    </row>
    <row r="16" spans="1:11" s="13" customFormat="1" ht="19.5" customHeight="1">
      <c r="A16" s="172">
        <f t="shared" si="0"/>
        <v>9</v>
      </c>
      <c r="B16" s="396" t="s">
        <v>50</v>
      </c>
      <c r="C16" s="400">
        <v>290.20999999999998</v>
      </c>
      <c r="D16" s="79">
        <v>3.8726851851851852E-3</v>
      </c>
      <c r="E16" s="171">
        <v>9</v>
      </c>
      <c r="F16" s="103"/>
      <c r="G16" s="63"/>
      <c r="H16" s="65"/>
      <c r="I16" s="68"/>
      <c r="J16" s="6"/>
      <c r="K16" s="6"/>
    </row>
    <row r="17" spans="1:11" s="13" customFormat="1" ht="19.5" customHeight="1">
      <c r="A17" s="173">
        <f t="shared" si="0"/>
        <v>10</v>
      </c>
      <c r="B17" s="396" t="s">
        <v>48</v>
      </c>
      <c r="C17" s="400">
        <v>306.14</v>
      </c>
      <c r="D17" s="79">
        <v>6.936342592592592E-3</v>
      </c>
      <c r="E17" s="171">
        <v>10</v>
      </c>
      <c r="F17" s="103"/>
      <c r="G17" s="63"/>
      <c r="H17" s="65"/>
      <c r="I17" s="68"/>
    </row>
    <row r="18" spans="1:11" s="13" customFormat="1" ht="19.5" customHeight="1">
      <c r="A18" s="173">
        <f t="shared" si="0"/>
        <v>11</v>
      </c>
      <c r="B18" s="396" t="s">
        <v>436</v>
      </c>
      <c r="C18" s="400">
        <v>309.76</v>
      </c>
      <c r="D18" s="79"/>
      <c r="E18" s="171">
        <v>11</v>
      </c>
      <c r="F18" s="103"/>
      <c r="G18" s="63"/>
      <c r="H18" s="65"/>
      <c r="I18" s="68"/>
    </row>
    <row r="19" spans="1:11" s="13" customFormat="1" ht="19.5" customHeight="1">
      <c r="A19" s="173">
        <f t="shared" si="0"/>
        <v>12</v>
      </c>
      <c r="B19" s="396" t="s">
        <v>41</v>
      </c>
      <c r="C19" s="400">
        <v>315.22000000000003</v>
      </c>
      <c r="D19" s="79">
        <v>4.8148148148148152E-3</v>
      </c>
      <c r="E19" s="171">
        <v>12</v>
      </c>
      <c r="F19" s="103"/>
      <c r="G19" s="63"/>
      <c r="H19" s="65"/>
      <c r="I19" s="68"/>
      <c r="J19" s="6"/>
      <c r="K19" s="6"/>
    </row>
    <row r="20" spans="1:11" s="13" customFormat="1" ht="19.5" customHeight="1">
      <c r="A20" s="173">
        <f t="shared" si="0"/>
        <v>13</v>
      </c>
      <c r="B20" s="396" t="s">
        <v>40</v>
      </c>
      <c r="C20" s="400">
        <v>320.83999999999997</v>
      </c>
      <c r="D20" s="79">
        <v>2.2685185185185182E-3</v>
      </c>
      <c r="E20" s="171">
        <v>13</v>
      </c>
      <c r="F20" s="103"/>
      <c r="G20" s="63"/>
      <c r="H20" s="65"/>
      <c r="I20" s="68"/>
    </row>
    <row r="21" spans="1:11" s="13" customFormat="1" ht="19.5" customHeight="1">
      <c r="A21" s="173">
        <f t="shared" si="0"/>
        <v>14</v>
      </c>
      <c r="B21" s="396" t="s">
        <v>175</v>
      </c>
      <c r="C21" s="400">
        <v>321.19</v>
      </c>
      <c r="D21" s="79">
        <v>5.107638888888889E-3</v>
      </c>
      <c r="E21" s="171">
        <v>14</v>
      </c>
      <c r="F21" s="103"/>
      <c r="G21" s="63"/>
      <c r="H21" s="65"/>
      <c r="I21" s="68"/>
      <c r="J21" s="6"/>
      <c r="K21" s="6"/>
    </row>
    <row r="22" spans="1:11" s="13" customFormat="1" ht="19.5" customHeight="1">
      <c r="A22" s="172">
        <f t="shared" si="0"/>
        <v>15</v>
      </c>
      <c r="B22" s="396" t="s">
        <v>21</v>
      </c>
      <c r="C22" s="400">
        <v>328.21</v>
      </c>
      <c r="D22" s="79">
        <v>5.3009259259259251E-3</v>
      </c>
      <c r="E22" s="171">
        <v>15</v>
      </c>
      <c r="F22" s="103"/>
      <c r="G22" s="63"/>
      <c r="H22" s="65"/>
      <c r="I22" s="68"/>
      <c r="J22" s="6"/>
      <c r="K22" s="6"/>
    </row>
    <row r="23" spans="1:11" ht="19.5" customHeight="1">
      <c r="A23" s="173">
        <f t="shared" si="0"/>
        <v>16</v>
      </c>
      <c r="B23" s="396" t="s">
        <v>437</v>
      </c>
      <c r="C23" s="400">
        <v>332.05</v>
      </c>
      <c r="D23" s="79">
        <v>6.6956018518518519E-3</v>
      </c>
      <c r="E23" s="171">
        <v>16</v>
      </c>
      <c r="F23" s="105">
        <f>'строевая подготовка'!G17</f>
        <v>50.5</v>
      </c>
      <c r="G23" s="60">
        <f>'строевая подготовка'!H16</f>
        <v>9</v>
      </c>
      <c r="H23" s="66">
        <f t="shared" ref="H23:H45" si="1">G23+E23</f>
        <v>25</v>
      </c>
      <c r="I23" s="49">
        <v>2</v>
      </c>
    </row>
    <row r="24" spans="1:11" ht="19.5" customHeight="1">
      <c r="A24" s="172">
        <f t="shared" si="0"/>
        <v>17</v>
      </c>
      <c r="B24" s="396" t="s">
        <v>34</v>
      </c>
      <c r="C24" s="400">
        <v>340.43</v>
      </c>
      <c r="D24" s="79">
        <v>5.9375000000000009E-3</v>
      </c>
      <c r="E24" s="171">
        <v>17</v>
      </c>
      <c r="F24" s="104">
        <f>'строевая подготовка'!G13</f>
        <v>55</v>
      </c>
      <c r="G24" s="64">
        <f>'строевая подготовка'!H12</f>
        <v>5</v>
      </c>
      <c r="H24" s="67">
        <f t="shared" si="1"/>
        <v>22</v>
      </c>
      <c r="I24" s="48">
        <v>13</v>
      </c>
    </row>
    <row r="25" spans="1:11" ht="19.5" customHeight="1">
      <c r="A25" s="173">
        <f t="shared" si="0"/>
        <v>18</v>
      </c>
      <c r="B25" s="396" t="s">
        <v>79</v>
      </c>
      <c r="C25" s="400">
        <v>342.54</v>
      </c>
      <c r="D25" s="79">
        <v>3.5092592592592593E-3</v>
      </c>
      <c r="E25" s="171">
        <v>18</v>
      </c>
      <c r="F25" s="105">
        <f>'строевая подготовка'!G18</f>
        <v>49</v>
      </c>
      <c r="G25" s="60">
        <f>'строевая подготовка'!H17</f>
        <v>10</v>
      </c>
      <c r="H25" s="66">
        <f t="shared" si="1"/>
        <v>28</v>
      </c>
      <c r="I25" s="49">
        <v>3</v>
      </c>
    </row>
    <row r="26" spans="1:11" ht="19.5" customHeight="1">
      <c r="A26" s="173">
        <f t="shared" si="0"/>
        <v>19</v>
      </c>
      <c r="B26" s="396" t="s">
        <v>19</v>
      </c>
      <c r="C26" s="400">
        <v>342.57</v>
      </c>
      <c r="D26" s="79">
        <v>3.5868055555555553E-3</v>
      </c>
      <c r="E26" s="171">
        <v>19</v>
      </c>
      <c r="F26" s="104" t="e">
        <f>'строевая подготовка'!#REF!</f>
        <v>#REF!</v>
      </c>
      <c r="G26" s="64">
        <v>17</v>
      </c>
      <c r="H26" s="67">
        <f t="shared" si="1"/>
        <v>36</v>
      </c>
      <c r="I26" s="48">
        <v>10</v>
      </c>
    </row>
    <row r="27" spans="1:11" ht="19.5" customHeight="1">
      <c r="A27" s="173">
        <f t="shared" si="0"/>
        <v>20</v>
      </c>
      <c r="B27" s="396" t="s">
        <v>171</v>
      </c>
      <c r="C27" s="400">
        <v>343.26</v>
      </c>
      <c r="D27" s="79">
        <v>3.5069444444444445E-3</v>
      </c>
      <c r="E27" s="171">
        <v>20</v>
      </c>
      <c r="F27" s="104">
        <f>'строевая подготовка'!G25</f>
        <v>40</v>
      </c>
      <c r="G27" s="64">
        <v>14</v>
      </c>
      <c r="H27" s="67">
        <f t="shared" si="1"/>
        <v>34</v>
      </c>
      <c r="I27" s="61" t="s">
        <v>66</v>
      </c>
    </row>
    <row r="28" spans="1:11" ht="19.5" customHeight="1">
      <c r="A28" s="173">
        <f t="shared" si="0"/>
        <v>21</v>
      </c>
      <c r="B28" s="396" t="s">
        <v>45</v>
      </c>
      <c r="C28" s="400">
        <v>346.99</v>
      </c>
      <c r="D28" s="79">
        <v>5.2280092592592595E-3</v>
      </c>
      <c r="E28" s="171">
        <v>21</v>
      </c>
      <c r="F28" s="104">
        <f>'строевая подготовка'!G12</f>
        <v>55</v>
      </c>
      <c r="G28" s="64">
        <f>'строевая подготовка'!H11</f>
        <v>4</v>
      </c>
      <c r="H28" s="67">
        <f t="shared" si="1"/>
        <v>25</v>
      </c>
      <c r="I28" s="48">
        <v>4</v>
      </c>
      <c r="J28" s="13"/>
      <c r="K28" s="13"/>
    </row>
    <row r="29" spans="1:11" ht="19.5" customHeight="1">
      <c r="A29" s="173">
        <f t="shared" si="0"/>
        <v>22</v>
      </c>
      <c r="B29" s="396" t="s">
        <v>169</v>
      </c>
      <c r="C29" s="400">
        <v>361.2</v>
      </c>
      <c r="D29" s="79">
        <v>4.0347222222222225E-3</v>
      </c>
      <c r="E29" s="171">
        <v>22</v>
      </c>
      <c r="F29" s="104">
        <f>'строевая подготовка'!G39</f>
        <v>22.5</v>
      </c>
      <c r="G29" s="64">
        <v>12</v>
      </c>
      <c r="H29" s="67">
        <f t="shared" si="1"/>
        <v>34</v>
      </c>
      <c r="I29" s="61" t="s">
        <v>66</v>
      </c>
    </row>
    <row r="30" spans="1:11" ht="19.5" customHeight="1">
      <c r="A30" s="172">
        <f t="shared" si="0"/>
        <v>23</v>
      </c>
      <c r="B30" s="396" t="s">
        <v>174</v>
      </c>
      <c r="C30" s="400">
        <v>368.87</v>
      </c>
      <c r="D30" s="79">
        <v>3.5856481481481481E-3</v>
      </c>
      <c r="E30" s="171">
        <v>23</v>
      </c>
      <c r="F30" s="104">
        <f>'строевая подготовка'!G16</f>
        <v>52.5</v>
      </c>
      <c r="G30" s="64">
        <f>'строевая подготовка'!H15</f>
        <v>8</v>
      </c>
      <c r="H30" s="67">
        <f t="shared" si="1"/>
        <v>31</v>
      </c>
      <c r="I30" s="61" t="s">
        <v>67</v>
      </c>
      <c r="J30" s="13"/>
      <c r="K30" s="13"/>
    </row>
    <row r="31" spans="1:11" ht="19.5" customHeight="1">
      <c r="A31" s="173">
        <f t="shared" si="0"/>
        <v>24</v>
      </c>
      <c r="B31" s="396" t="s">
        <v>47</v>
      </c>
      <c r="C31" s="400">
        <v>381.06</v>
      </c>
      <c r="D31" s="79">
        <v>5.5601851851851845E-3</v>
      </c>
      <c r="E31" s="171">
        <v>24</v>
      </c>
      <c r="F31" s="104" t="e">
        <f>'строевая подготовка'!#REF!</f>
        <v>#REF!</v>
      </c>
      <c r="G31" s="64" t="e">
        <f>'строевая подготовка'!#REF!</f>
        <v>#REF!</v>
      </c>
      <c r="H31" s="67" t="e">
        <f t="shared" si="1"/>
        <v>#REF!</v>
      </c>
      <c r="I31" s="48">
        <v>15</v>
      </c>
    </row>
    <row r="32" spans="1:11" ht="19.5" customHeight="1">
      <c r="A32" s="172">
        <v>1</v>
      </c>
      <c r="B32" s="396" t="s">
        <v>434</v>
      </c>
      <c r="C32" s="400">
        <v>383.84</v>
      </c>
      <c r="D32" s="79">
        <v>2.8240740740740739E-3</v>
      </c>
      <c r="E32" s="171">
        <v>25</v>
      </c>
      <c r="F32" s="104">
        <f>'строевая подготовка'!G23</f>
        <v>41.5</v>
      </c>
      <c r="G32" s="64">
        <f>'строевая подготовка'!H23</f>
        <v>16</v>
      </c>
      <c r="H32" s="67">
        <f t="shared" si="1"/>
        <v>41</v>
      </c>
      <c r="I32" s="48">
        <v>5</v>
      </c>
    </row>
    <row r="33" spans="1:11" ht="19.5" customHeight="1">
      <c r="A33" s="173">
        <f t="shared" ref="A33:A45" si="2">ROW(A26)</f>
        <v>26</v>
      </c>
      <c r="B33" s="396" t="s">
        <v>18</v>
      </c>
      <c r="C33" s="400">
        <v>397.68</v>
      </c>
      <c r="D33" s="79">
        <v>2.9849537037037032E-3</v>
      </c>
      <c r="E33" s="171">
        <v>26</v>
      </c>
      <c r="F33" s="104">
        <f>'строевая подготовка'!G9</f>
        <v>64.5</v>
      </c>
      <c r="G33" s="64">
        <v>14</v>
      </c>
      <c r="H33" s="67">
        <f t="shared" si="1"/>
        <v>40</v>
      </c>
      <c r="I33" s="48">
        <v>12</v>
      </c>
      <c r="J33" s="13"/>
      <c r="K33" s="13"/>
    </row>
    <row r="34" spans="1:11" ht="19.5" customHeight="1">
      <c r="A34" s="173">
        <f t="shared" si="2"/>
        <v>27</v>
      </c>
      <c r="B34" s="396" t="s">
        <v>52</v>
      </c>
      <c r="C34" s="400">
        <v>405.22</v>
      </c>
      <c r="D34" s="79">
        <v>6.8576388888888888E-3</v>
      </c>
      <c r="E34" s="171">
        <v>27</v>
      </c>
      <c r="F34" s="104">
        <f>'строевая подготовка'!G19</f>
        <v>48</v>
      </c>
      <c r="G34" s="64">
        <f>'строевая подготовка'!H18</f>
        <v>11</v>
      </c>
      <c r="H34" s="67">
        <f t="shared" si="1"/>
        <v>38</v>
      </c>
      <c r="I34" s="61" t="s">
        <v>66</v>
      </c>
      <c r="J34" s="13"/>
      <c r="K34" s="13"/>
    </row>
    <row r="35" spans="1:11" ht="19.5" customHeight="1">
      <c r="A35" s="173">
        <f t="shared" si="2"/>
        <v>28</v>
      </c>
      <c r="B35" s="396" t="s">
        <v>85</v>
      </c>
      <c r="C35" s="400">
        <v>406.62</v>
      </c>
      <c r="D35" s="79">
        <v>3.7060185185185186E-3</v>
      </c>
      <c r="E35" s="171">
        <v>28</v>
      </c>
      <c r="F35" s="104">
        <f>'строевая подготовка'!G15</f>
        <v>53</v>
      </c>
      <c r="G35" s="64">
        <v>22</v>
      </c>
      <c r="H35" s="67">
        <f t="shared" si="1"/>
        <v>50</v>
      </c>
      <c r="I35" s="48">
        <v>20</v>
      </c>
    </row>
    <row r="36" spans="1:11" ht="19.5" customHeight="1">
      <c r="A36" s="173">
        <f t="shared" si="2"/>
        <v>29</v>
      </c>
      <c r="B36" s="396" t="s">
        <v>435</v>
      </c>
      <c r="C36" s="400">
        <v>420.14</v>
      </c>
      <c r="D36" s="79">
        <v>3.4953703703703705E-3</v>
      </c>
      <c r="E36" s="171">
        <v>29</v>
      </c>
      <c r="F36" s="104">
        <f>'строевая подготовка'!G21</f>
        <v>46.5</v>
      </c>
      <c r="G36" s="64">
        <f>'строевая подготовка'!H20</f>
        <v>13</v>
      </c>
      <c r="H36" s="67">
        <f t="shared" si="1"/>
        <v>42</v>
      </c>
      <c r="I36" s="61" t="s">
        <v>66</v>
      </c>
    </row>
    <row r="37" spans="1:11" ht="19.5" customHeight="1">
      <c r="A37" s="173">
        <f t="shared" si="2"/>
        <v>30</v>
      </c>
      <c r="B37" s="396" t="s">
        <v>92</v>
      </c>
      <c r="C37" s="400">
        <v>426.14</v>
      </c>
      <c r="D37" s="79">
        <v>5.1238425925925922E-3</v>
      </c>
      <c r="E37" s="171">
        <v>30</v>
      </c>
      <c r="F37" s="104" t="e">
        <f>'строевая подготовка'!#REF!</f>
        <v>#REF!</v>
      </c>
      <c r="G37" s="64">
        <v>22</v>
      </c>
      <c r="H37" s="67">
        <f t="shared" si="1"/>
        <v>52</v>
      </c>
      <c r="I37" s="48">
        <v>21</v>
      </c>
      <c r="J37" s="15"/>
    </row>
    <row r="38" spans="1:11" ht="19.5" customHeight="1">
      <c r="A38" s="172">
        <f t="shared" si="2"/>
        <v>31</v>
      </c>
      <c r="B38" s="396" t="s">
        <v>96</v>
      </c>
      <c r="C38" s="400">
        <v>446.06</v>
      </c>
      <c r="D38" s="79">
        <v>6.664351851851851E-3</v>
      </c>
      <c r="E38" s="171">
        <v>31</v>
      </c>
      <c r="F38" s="104">
        <f>'строевая подготовка'!G10</f>
        <v>58.5</v>
      </c>
      <c r="G38" s="64">
        <v>12</v>
      </c>
      <c r="H38" s="67">
        <f t="shared" si="1"/>
        <v>43</v>
      </c>
      <c r="I38" s="61" t="s">
        <v>67</v>
      </c>
      <c r="J38" s="13"/>
      <c r="K38" s="13"/>
    </row>
    <row r="39" spans="1:11" ht="19.5" customHeight="1">
      <c r="A39" s="173">
        <f t="shared" si="2"/>
        <v>32</v>
      </c>
      <c r="B39" s="396" t="s">
        <v>172</v>
      </c>
      <c r="C39" s="400">
        <v>455.31</v>
      </c>
      <c r="D39" s="79">
        <v>4.3726851851851852E-3</v>
      </c>
      <c r="E39" s="171">
        <v>32</v>
      </c>
      <c r="F39" s="104">
        <f>'строевая подготовка'!G24</f>
        <v>41</v>
      </c>
      <c r="G39" s="64">
        <f>'строевая подготовка'!H24</f>
        <v>17</v>
      </c>
      <c r="H39" s="67">
        <f t="shared" si="1"/>
        <v>49</v>
      </c>
      <c r="I39" s="61" t="s">
        <v>68</v>
      </c>
    </row>
    <row r="40" spans="1:11" ht="19.5" customHeight="1">
      <c r="A40" s="172">
        <f t="shared" si="2"/>
        <v>33</v>
      </c>
      <c r="B40" s="396" t="s">
        <v>176</v>
      </c>
      <c r="C40" s="400">
        <v>476.12</v>
      </c>
      <c r="D40" s="79">
        <v>3.0046296296296297E-3</v>
      </c>
      <c r="E40" s="171">
        <v>33</v>
      </c>
      <c r="F40" s="104">
        <f>'строевая подготовка'!G37</f>
        <v>25.5</v>
      </c>
      <c r="G40" s="64">
        <f>'строевая подготовка'!H37</f>
        <v>30</v>
      </c>
      <c r="H40" s="67">
        <f t="shared" si="1"/>
        <v>63</v>
      </c>
      <c r="I40" s="48">
        <v>14</v>
      </c>
    </row>
    <row r="41" spans="1:11" ht="19.5" customHeight="1">
      <c r="A41" s="173">
        <f t="shared" si="2"/>
        <v>34</v>
      </c>
      <c r="B41" s="396" t="s">
        <v>20</v>
      </c>
      <c r="C41" s="400">
        <v>481.66</v>
      </c>
      <c r="D41" s="79">
        <v>5.2962962962962963E-3</v>
      </c>
      <c r="E41" s="171">
        <v>34</v>
      </c>
      <c r="F41" s="104" t="str">
        <f>'строевая подготовка'!G45</f>
        <v>Н/Я</v>
      </c>
      <c r="G41" s="64">
        <f>'строевая подготовка'!H45</f>
        <v>0</v>
      </c>
      <c r="H41" s="67">
        <f t="shared" si="1"/>
        <v>34</v>
      </c>
      <c r="I41" s="48">
        <v>18</v>
      </c>
    </row>
    <row r="42" spans="1:11" ht="19.5" customHeight="1">
      <c r="A42" s="173">
        <f t="shared" si="2"/>
        <v>35</v>
      </c>
      <c r="B42" s="396" t="s">
        <v>46</v>
      </c>
      <c r="C42" s="400">
        <v>583.55999999999995</v>
      </c>
      <c r="D42" s="79">
        <v>4.0393518518518521E-3</v>
      </c>
      <c r="E42" s="171">
        <v>35</v>
      </c>
      <c r="F42" s="104">
        <f>'строевая подготовка'!G8</f>
        <v>74</v>
      </c>
      <c r="G42" s="64">
        <f>'строевая подготовка'!H8</f>
        <v>1</v>
      </c>
      <c r="H42" s="67">
        <f t="shared" si="1"/>
        <v>36</v>
      </c>
      <c r="I42" s="61" t="s">
        <v>68</v>
      </c>
      <c r="J42" s="13"/>
      <c r="K42" s="13"/>
    </row>
    <row r="43" spans="1:11" ht="19.5" customHeight="1">
      <c r="A43" s="173">
        <f t="shared" si="2"/>
        <v>36</v>
      </c>
      <c r="B43" s="396" t="s">
        <v>173</v>
      </c>
      <c r="C43" s="400">
        <v>692.01</v>
      </c>
      <c r="D43" s="79">
        <v>3.7650462962962963E-3</v>
      </c>
      <c r="E43" s="171">
        <v>36</v>
      </c>
      <c r="F43" s="104">
        <f>'строевая подготовка'!G22</f>
        <v>46</v>
      </c>
      <c r="G43" s="64">
        <v>17</v>
      </c>
      <c r="H43" s="67">
        <f t="shared" si="1"/>
        <v>53</v>
      </c>
      <c r="I43" s="48">
        <v>22</v>
      </c>
    </row>
    <row r="44" spans="1:11" ht="19.5" customHeight="1">
      <c r="A44" s="173">
        <f t="shared" si="2"/>
        <v>37</v>
      </c>
      <c r="B44" s="397" t="s">
        <v>39</v>
      </c>
      <c r="C44" s="400">
        <v>746.27</v>
      </c>
      <c r="D44" s="79"/>
      <c r="E44" s="171">
        <v>37</v>
      </c>
      <c r="F44" s="104"/>
      <c r="G44" s="64"/>
      <c r="H44" s="67"/>
      <c r="I44" s="48"/>
    </row>
    <row r="45" spans="1:11" ht="19.5" customHeight="1" thickBot="1">
      <c r="A45" s="442">
        <f t="shared" si="2"/>
        <v>38</v>
      </c>
      <c r="B45" s="398" t="s">
        <v>83</v>
      </c>
      <c r="C45" s="402">
        <v>754.49</v>
      </c>
      <c r="D45" s="394">
        <v>4.1006944444444441E-3</v>
      </c>
      <c r="E45" s="395">
        <v>38</v>
      </c>
      <c r="F45" s="104" t="e">
        <f>'строевая подготовка'!#REF!</f>
        <v>#REF!</v>
      </c>
      <c r="G45" s="64" t="e">
        <f>'строевая подготовка'!#REF!</f>
        <v>#REF!</v>
      </c>
      <c r="H45" s="67" t="e">
        <f t="shared" si="1"/>
        <v>#REF!</v>
      </c>
      <c r="I45" s="48">
        <v>27</v>
      </c>
    </row>
    <row r="46" spans="1:11" ht="38.25" customHeight="1">
      <c r="A46" s="19" t="s">
        <v>5</v>
      </c>
      <c r="C46" s="242"/>
      <c r="D46" s="81" t="s">
        <v>42</v>
      </c>
      <c r="E46" s="20"/>
      <c r="G46" s="17"/>
      <c r="I46" s="17"/>
    </row>
  </sheetData>
  <sortState ref="A8:C45">
    <sortCondition ref="C8:C45"/>
  </sortState>
  <mergeCells count="5">
    <mergeCell ref="A1:I1"/>
    <mergeCell ref="A4:I4"/>
    <mergeCell ref="C6:E6"/>
    <mergeCell ref="B6:B7"/>
    <mergeCell ref="A6:A7"/>
  </mergeCells>
  <conditionalFormatting sqref="E1:E5 E7:E1048576">
    <cfRule type="cellIs" dxfId="70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1"/>
  <sheetViews>
    <sheetView view="pageBreakPreview" zoomScale="90" zoomScaleNormal="100" zoomScaleSheetLayoutView="90" workbookViewId="0">
      <pane ySplit="5" topLeftCell="A6" activePane="bottomLeft" state="frozen"/>
      <selection pane="bottomLeft" activeCell="D15" sqref="D15"/>
    </sheetView>
  </sheetViews>
  <sheetFormatPr defaultColWidth="9.140625" defaultRowHeight="15.75"/>
  <cols>
    <col min="1" max="1" width="8.140625" style="34" customWidth="1"/>
    <col min="2" max="2" width="4.5703125" style="34" hidden="1" customWidth="1"/>
    <col min="3" max="3" width="36.42578125" style="138" bestFit="1" customWidth="1"/>
    <col min="4" max="4" width="44.7109375" style="34" customWidth="1"/>
    <col min="5" max="5" width="17.7109375" style="155" customWidth="1"/>
    <col min="6" max="6" width="14.85546875" style="155" customWidth="1"/>
    <col min="7" max="7" width="17.7109375" style="155" customWidth="1"/>
    <col min="8" max="8" width="9.140625" style="34" customWidth="1"/>
    <col min="9" max="9" width="9.140625" style="34"/>
    <col min="10" max="16384" width="9.140625" style="36"/>
  </cols>
  <sheetData>
    <row r="1" spans="1:14" ht="47.25" customHeight="1">
      <c r="A1" s="582" t="s">
        <v>29</v>
      </c>
      <c r="B1" s="582"/>
      <c r="C1" s="582"/>
      <c r="D1" s="582"/>
      <c r="E1" s="582"/>
      <c r="F1" s="582"/>
      <c r="G1" s="582"/>
      <c r="H1" s="152"/>
      <c r="I1" s="152"/>
    </row>
    <row r="2" spans="1:14">
      <c r="A2" s="584" t="s">
        <v>508</v>
      </c>
      <c r="B2" s="584"/>
      <c r="C2" s="584"/>
      <c r="D2" s="584"/>
      <c r="E2" s="584"/>
      <c r="F2" s="584"/>
      <c r="G2" s="584"/>
      <c r="H2" s="584"/>
    </row>
    <row r="3" spans="1:14" ht="35.25" customHeight="1" thickBot="1">
      <c r="A3" s="583" t="s">
        <v>111</v>
      </c>
      <c r="B3" s="584"/>
      <c r="C3" s="584"/>
      <c r="D3" s="584"/>
      <c r="E3" s="584"/>
      <c r="F3" s="584"/>
      <c r="G3" s="584"/>
    </row>
    <row r="4" spans="1:14" ht="20.25" customHeight="1">
      <c r="A4" s="575" t="s">
        <v>28</v>
      </c>
      <c r="B4" s="471"/>
      <c r="C4" s="577" t="s">
        <v>1</v>
      </c>
      <c r="D4" s="577" t="s">
        <v>502</v>
      </c>
      <c r="E4" s="579" t="s">
        <v>56</v>
      </c>
      <c r="F4" s="580"/>
      <c r="G4" s="580"/>
      <c r="H4" s="581"/>
    </row>
    <row r="5" spans="1:14" ht="41.25" customHeight="1" thickBot="1">
      <c r="A5" s="576"/>
      <c r="B5" s="472"/>
      <c r="C5" s="578"/>
      <c r="D5" s="578"/>
      <c r="E5" s="452" t="s">
        <v>60</v>
      </c>
      <c r="F5" s="206" t="s">
        <v>61</v>
      </c>
      <c r="G5" s="206" t="s">
        <v>62</v>
      </c>
      <c r="H5" s="207" t="s">
        <v>2</v>
      </c>
    </row>
    <row r="6" spans="1:14" ht="18">
      <c r="A6" s="490">
        <v>1</v>
      </c>
      <c r="B6" s="449"/>
      <c r="C6" s="474" t="s">
        <v>190</v>
      </c>
      <c r="D6" s="462" t="s">
        <v>170</v>
      </c>
      <c r="E6" s="453">
        <v>22.39</v>
      </c>
      <c r="F6" s="447"/>
      <c r="G6" s="448">
        <f t="shared" ref="G6:G37" si="0">SUM(E6,F6)</f>
        <v>22.39</v>
      </c>
      <c r="H6" s="454">
        <v>1</v>
      </c>
    </row>
    <row r="7" spans="1:14" ht="18">
      <c r="A7" s="491">
        <v>2</v>
      </c>
      <c r="B7" s="450"/>
      <c r="C7" s="475" t="s">
        <v>234</v>
      </c>
      <c r="D7" s="463" t="s">
        <v>49</v>
      </c>
      <c r="E7" s="455">
        <v>23.18</v>
      </c>
      <c r="F7" s="445"/>
      <c r="G7" s="446">
        <f t="shared" si="0"/>
        <v>23.18</v>
      </c>
      <c r="H7" s="456">
        <v>2</v>
      </c>
    </row>
    <row r="8" spans="1:14" ht="18">
      <c r="A8" s="491">
        <v>3</v>
      </c>
      <c r="B8" s="450"/>
      <c r="C8" s="476" t="s">
        <v>194</v>
      </c>
      <c r="D8" s="463" t="s">
        <v>170</v>
      </c>
      <c r="E8" s="455">
        <v>23.29</v>
      </c>
      <c r="F8" s="445"/>
      <c r="G8" s="446">
        <f t="shared" si="0"/>
        <v>23.29</v>
      </c>
      <c r="H8" s="456">
        <v>3</v>
      </c>
    </row>
    <row r="9" spans="1:14" ht="18">
      <c r="A9" s="492">
        <v>4</v>
      </c>
      <c r="B9" s="451"/>
      <c r="C9" s="477" t="s">
        <v>231</v>
      </c>
      <c r="D9" s="464" t="s">
        <v>49</v>
      </c>
      <c r="E9" s="455">
        <v>23.82</v>
      </c>
      <c r="F9" s="445"/>
      <c r="G9" s="446">
        <f t="shared" si="0"/>
        <v>23.82</v>
      </c>
      <c r="H9" s="457">
        <v>4</v>
      </c>
    </row>
    <row r="10" spans="1:14" ht="18">
      <c r="A10" s="492">
        <v>5</v>
      </c>
      <c r="B10" s="451"/>
      <c r="C10" s="478" t="s">
        <v>132</v>
      </c>
      <c r="D10" s="464" t="s">
        <v>51</v>
      </c>
      <c r="E10" s="455">
        <v>24.53</v>
      </c>
      <c r="F10" s="445"/>
      <c r="G10" s="446">
        <f t="shared" si="0"/>
        <v>24.53</v>
      </c>
      <c r="H10" s="457">
        <v>5</v>
      </c>
    </row>
    <row r="11" spans="1:14" ht="18">
      <c r="A11" s="492">
        <v>6</v>
      </c>
      <c r="B11" s="451"/>
      <c r="C11" s="479" t="s">
        <v>160</v>
      </c>
      <c r="D11" s="465" t="s">
        <v>175</v>
      </c>
      <c r="E11" s="455">
        <v>24.71</v>
      </c>
      <c r="F11" s="445"/>
      <c r="G11" s="446">
        <f t="shared" si="0"/>
        <v>24.71</v>
      </c>
      <c r="H11" s="457">
        <v>6</v>
      </c>
    </row>
    <row r="12" spans="1:14" ht="18">
      <c r="A12" s="492">
        <v>7</v>
      </c>
      <c r="B12" s="451"/>
      <c r="C12" s="479" t="s">
        <v>189</v>
      </c>
      <c r="D12" s="464" t="s">
        <v>170</v>
      </c>
      <c r="E12" s="455">
        <v>25.53</v>
      </c>
      <c r="F12" s="445"/>
      <c r="G12" s="446">
        <f t="shared" si="0"/>
        <v>25.53</v>
      </c>
      <c r="H12" s="457">
        <v>7</v>
      </c>
    </row>
    <row r="13" spans="1:14" s="34" customFormat="1" ht="18">
      <c r="A13" s="492">
        <v>8</v>
      </c>
      <c r="B13" s="451"/>
      <c r="C13" s="480" t="s">
        <v>150</v>
      </c>
      <c r="D13" s="466" t="s">
        <v>17</v>
      </c>
      <c r="E13" s="455">
        <v>26.23</v>
      </c>
      <c r="F13" s="445"/>
      <c r="G13" s="153">
        <f t="shared" si="0"/>
        <v>26.23</v>
      </c>
      <c r="H13" s="457">
        <v>8</v>
      </c>
      <c r="J13" s="36"/>
      <c r="K13" s="36"/>
      <c r="L13" s="36"/>
      <c r="M13" s="36"/>
      <c r="N13" s="36"/>
    </row>
    <row r="14" spans="1:14" s="34" customFormat="1" ht="18">
      <c r="A14" s="492">
        <v>9</v>
      </c>
      <c r="B14" s="451"/>
      <c r="C14" s="480" t="s">
        <v>297</v>
      </c>
      <c r="D14" s="466" t="s">
        <v>22</v>
      </c>
      <c r="E14" s="455">
        <v>26.52</v>
      </c>
      <c r="F14" s="445"/>
      <c r="G14" s="446">
        <f t="shared" si="0"/>
        <v>26.52</v>
      </c>
      <c r="H14" s="457">
        <v>9</v>
      </c>
      <c r="J14" s="36"/>
      <c r="K14" s="36"/>
      <c r="L14" s="36"/>
      <c r="M14" s="36"/>
      <c r="N14" s="36"/>
    </row>
    <row r="15" spans="1:14" s="34" customFormat="1" ht="18">
      <c r="A15" s="492">
        <v>10</v>
      </c>
      <c r="B15" s="451"/>
      <c r="C15" s="481" t="s">
        <v>191</v>
      </c>
      <c r="D15" s="464" t="s">
        <v>170</v>
      </c>
      <c r="E15" s="455">
        <v>26.62</v>
      </c>
      <c r="F15" s="445"/>
      <c r="G15" s="446">
        <f t="shared" si="0"/>
        <v>26.62</v>
      </c>
      <c r="H15" s="457">
        <v>10</v>
      </c>
      <c r="J15" s="36"/>
      <c r="K15" s="36"/>
      <c r="L15" s="36"/>
      <c r="M15" s="36"/>
      <c r="N15" s="36"/>
    </row>
    <row r="16" spans="1:14" s="34" customFormat="1" ht="18">
      <c r="A16" s="492">
        <v>11</v>
      </c>
      <c r="B16" s="451"/>
      <c r="C16" s="479" t="s">
        <v>192</v>
      </c>
      <c r="D16" s="464" t="s">
        <v>170</v>
      </c>
      <c r="E16" s="455">
        <v>26.65</v>
      </c>
      <c r="F16" s="445"/>
      <c r="G16" s="446">
        <f t="shared" si="0"/>
        <v>26.65</v>
      </c>
      <c r="H16" s="457">
        <v>11</v>
      </c>
      <c r="J16" s="36"/>
      <c r="K16" s="36"/>
      <c r="L16" s="36"/>
      <c r="M16" s="36"/>
      <c r="N16" s="36"/>
    </row>
    <row r="17" spans="1:14" s="34" customFormat="1" ht="18">
      <c r="A17" s="492">
        <v>12</v>
      </c>
      <c r="B17" s="451"/>
      <c r="C17" s="477" t="s">
        <v>235</v>
      </c>
      <c r="D17" s="464" t="s">
        <v>49</v>
      </c>
      <c r="E17" s="455">
        <v>26.85</v>
      </c>
      <c r="F17" s="445"/>
      <c r="G17" s="446">
        <f t="shared" si="0"/>
        <v>26.85</v>
      </c>
      <c r="H17" s="457">
        <v>12</v>
      </c>
      <c r="J17" s="36"/>
      <c r="K17" s="36"/>
      <c r="L17" s="36"/>
      <c r="M17" s="36"/>
      <c r="N17" s="36"/>
    </row>
    <row r="18" spans="1:14" s="34" customFormat="1" ht="18">
      <c r="A18" s="492">
        <v>13</v>
      </c>
      <c r="B18" s="451"/>
      <c r="C18" s="478" t="s">
        <v>131</v>
      </c>
      <c r="D18" s="464" t="s">
        <v>51</v>
      </c>
      <c r="E18" s="455">
        <v>26.91</v>
      </c>
      <c r="F18" s="445"/>
      <c r="G18" s="446">
        <f t="shared" si="0"/>
        <v>26.91</v>
      </c>
      <c r="H18" s="457">
        <v>13</v>
      </c>
      <c r="J18" s="36"/>
      <c r="K18" s="36"/>
      <c r="L18" s="36"/>
      <c r="M18" s="36"/>
      <c r="N18" s="36"/>
    </row>
    <row r="19" spans="1:14" s="34" customFormat="1" ht="18">
      <c r="A19" s="492">
        <v>14</v>
      </c>
      <c r="B19" s="451"/>
      <c r="C19" s="482" t="s">
        <v>121</v>
      </c>
      <c r="D19" s="467" t="s">
        <v>46</v>
      </c>
      <c r="E19" s="455">
        <v>27.13</v>
      </c>
      <c r="F19" s="445"/>
      <c r="G19" s="446">
        <f t="shared" si="0"/>
        <v>27.13</v>
      </c>
      <c r="H19" s="457">
        <v>14</v>
      </c>
      <c r="J19" s="36"/>
      <c r="K19" s="36"/>
      <c r="L19" s="36"/>
      <c r="M19" s="36"/>
      <c r="N19" s="36"/>
    </row>
    <row r="20" spans="1:14" s="34" customFormat="1" ht="18">
      <c r="A20" s="492">
        <v>15</v>
      </c>
      <c r="B20" s="451"/>
      <c r="C20" s="479" t="s">
        <v>193</v>
      </c>
      <c r="D20" s="464" t="s">
        <v>170</v>
      </c>
      <c r="E20" s="455">
        <v>27.5</v>
      </c>
      <c r="F20" s="445"/>
      <c r="G20" s="446">
        <f t="shared" si="0"/>
        <v>27.5</v>
      </c>
      <c r="H20" s="457">
        <v>15</v>
      </c>
      <c r="J20" s="36"/>
      <c r="K20" s="36"/>
      <c r="L20" s="36"/>
      <c r="M20" s="36"/>
      <c r="N20" s="36"/>
    </row>
    <row r="21" spans="1:14" s="34" customFormat="1" ht="18">
      <c r="A21" s="492">
        <v>16</v>
      </c>
      <c r="B21" s="451"/>
      <c r="C21" s="478" t="s">
        <v>195</v>
      </c>
      <c r="D21" s="464" t="s">
        <v>170</v>
      </c>
      <c r="E21" s="455">
        <v>27.8</v>
      </c>
      <c r="F21" s="445"/>
      <c r="G21" s="446">
        <f t="shared" si="0"/>
        <v>27.8</v>
      </c>
      <c r="H21" s="457">
        <v>16</v>
      </c>
      <c r="J21" s="36"/>
      <c r="K21" s="36"/>
      <c r="L21" s="36"/>
      <c r="M21" s="36"/>
      <c r="N21" s="36"/>
    </row>
    <row r="22" spans="1:14" s="34" customFormat="1" ht="18">
      <c r="A22" s="492">
        <v>17</v>
      </c>
      <c r="B22" s="451"/>
      <c r="C22" s="481" t="s">
        <v>449</v>
      </c>
      <c r="D22" s="464" t="s">
        <v>170</v>
      </c>
      <c r="E22" s="455">
        <v>27.91</v>
      </c>
      <c r="F22" s="445"/>
      <c r="G22" s="446">
        <f t="shared" si="0"/>
        <v>27.91</v>
      </c>
      <c r="H22" s="457">
        <v>17</v>
      </c>
      <c r="J22" s="36"/>
      <c r="K22" s="36"/>
      <c r="L22" s="36"/>
      <c r="M22" s="36"/>
      <c r="N22" s="36"/>
    </row>
    <row r="23" spans="1:14" s="34" customFormat="1" ht="18">
      <c r="A23" s="492">
        <v>18</v>
      </c>
      <c r="B23" s="451"/>
      <c r="C23" s="478" t="s">
        <v>326</v>
      </c>
      <c r="D23" s="466" t="s">
        <v>174</v>
      </c>
      <c r="E23" s="455">
        <v>27.94</v>
      </c>
      <c r="F23" s="445"/>
      <c r="G23" s="446">
        <f t="shared" si="0"/>
        <v>27.94</v>
      </c>
      <c r="H23" s="457">
        <v>18</v>
      </c>
      <c r="J23" s="36"/>
      <c r="K23" s="36"/>
      <c r="L23" s="36"/>
      <c r="M23" s="36"/>
      <c r="N23" s="36"/>
    </row>
    <row r="24" spans="1:14" s="34" customFormat="1" ht="18">
      <c r="A24" s="492">
        <v>19</v>
      </c>
      <c r="B24" s="451"/>
      <c r="C24" s="481" t="s">
        <v>448</v>
      </c>
      <c r="D24" s="464" t="s">
        <v>51</v>
      </c>
      <c r="E24" s="455">
        <v>27.99</v>
      </c>
      <c r="F24" s="445"/>
      <c r="G24" s="446">
        <f t="shared" si="0"/>
        <v>27.99</v>
      </c>
      <c r="H24" s="457">
        <v>19</v>
      </c>
      <c r="J24" s="36"/>
      <c r="K24" s="36"/>
      <c r="L24" s="36"/>
      <c r="M24" s="36"/>
      <c r="N24" s="36"/>
    </row>
    <row r="25" spans="1:14" s="34" customFormat="1" ht="18">
      <c r="A25" s="492">
        <v>20</v>
      </c>
      <c r="B25" s="451"/>
      <c r="C25" s="481" t="s">
        <v>135</v>
      </c>
      <c r="D25" s="464" t="s">
        <v>38</v>
      </c>
      <c r="E25" s="455">
        <v>28.84</v>
      </c>
      <c r="F25" s="445"/>
      <c r="G25" s="446">
        <f t="shared" si="0"/>
        <v>28.84</v>
      </c>
      <c r="H25" s="457">
        <v>20</v>
      </c>
      <c r="J25" s="36"/>
      <c r="K25" s="36"/>
      <c r="L25" s="36"/>
      <c r="M25" s="36"/>
      <c r="N25" s="36"/>
    </row>
    <row r="26" spans="1:14" s="34" customFormat="1" ht="18">
      <c r="A26" s="492">
        <v>21</v>
      </c>
      <c r="B26" s="451"/>
      <c r="C26" s="480" t="s">
        <v>296</v>
      </c>
      <c r="D26" s="466" t="s">
        <v>22</v>
      </c>
      <c r="E26" s="455">
        <v>29</v>
      </c>
      <c r="F26" s="445"/>
      <c r="G26" s="446">
        <f t="shared" si="0"/>
        <v>29</v>
      </c>
      <c r="H26" s="457">
        <v>21</v>
      </c>
      <c r="J26" s="36"/>
      <c r="K26" s="36"/>
      <c r="L26" s="36"/>
      <c r="M26" s="36"/>
      <c r="N26" s="36"/>
    </row>
    <row r="27" spans="1:14" s="34" customFormat="1" ht="18">
      <c r="A27" s="492">
        <v>22</v>
      </c>
      <c r="B27" s="451"/>
      <c r="C27" s="477" t="s">
        <v>230</v>
      </c>
      <c r="D27" s="464" t="s">
        <v>49</v>
      </c>
      <c r="E27" s="455">
        <v>29.2</v>
      </c>
      <c r="F27" s="445"/>
      <c r="G27" s="446">
        <f t="shared" si="0"/>
        <v>29.2</v>
      </c>
      <c r="H27" s="457">
        <v>22</v>
      </c>
      <c r="J27" s="36"/>
      <c r="K27" s="36"/>
      <c r="L27" s="36"/>
      <c r="M27" s="36"/>
      <c r="N27" s="36"/>
    </row>
    <row r="28" spans="1:14" s="34" customFormat="1" ht="18">
      <c r="A28" s="492">
        <v>23</v>
      </c>
      <c r="B28" s="451"/>
      <c r="C28" s="477" t="s">
        <v>229</v>
      </c>
      <c r="D28" s="464" t="s">
        <v>49</v>
      </c>
      <c r="E28" s="455">
        <v>29.47</v>
      </c>
      <c r="F28" s="445"/>
      <c r="G28" s="446">
        <f t="shared" si="0"/>
        <v>29.47</v>
      </c>
      <c r="H28" s="457">
        <v>23</v>
      </c>
      <c r="J28" s="36"/>
      <c r="K28" s="36"/>
      <c r="L28" s="36"/>
      <c r="M28" s="36"/>
      <c r="N28" s="36"/>
    </row>
    <row r="29" spans="1:14" s="34" customFormat="1" ht="18">
      <c r="A29" s="492">
        <v>24</v>
      </c>
      <c r="B29" s="451"/>
      <c r="C29" s="481" t="s">
        <v>246</v>
      </c>
      <c r="D29" s="464" t="s">
        <v>51</v>
      </c>
      <c r="E29" s="455">
        <v>29.74</v>
      </c>
      <c r="F29" s="445"/>
      <c r="G29" s="446">
        <f t="shared" si="0"/>
        <v>29.74</v>
      </c>
      <c r="H29" s="457">
        <v>24</v>
      </c>
      <c r="J29" s="36"/>
      <c r="K29" s="36"/>
      <c r="L29" s="36"/>
      <c r="M29" s="36"/>
      <c r="N29" s="36"/>
    </row>
    <row r="30" spans="1:14" s="34" customFormat="1" ht="18">
      <c r="A30" s="492">
        <v>25</v>
      </c>
      <c r="B30" s="451"/>
      <c r="C30" s="478" t="s">
        <v>361</v>
      </c>
      <c r="D30" s="468" t="s">
        <v>54</v>
      </c>
      <c r="E30" s="455">
        <v>29.93</v>
      </c>
      <c r="F30" s="445"/>
      <c r="G30" s="446">
        <f t="shared" si="0"/>
        <v>29.93</v>
      </c>
      <c r="H30" s="457">
        <v>25</v>
      </c>
      <c r="J30" s="36"/>
      <c r="K30" s="36"/>
      <c r="L30" s="36"/>
      <c r="M30" s="36"/>
      <c r="N30" s="36"/>
    </row>
    <row r="31" spans="1:14" s="34" customFormat="1" ht="18">
      <c r="A31" s="492">
        <v>26</v>
      </c>
      <c r="B31" s="451"/>
      <c r="C31" s="481" t="s">
        <v>223</v>
      </c>
      <c r="D31" s="464" t="s">
        <v>48</v>
      </c>
      <c r="E31" s="455">
        <v>30.46</v>
      </c>
      <c r="F31" s="445"/>
      <c r="G31" s="446">
        <f t="shared" si="0"/>
        <v>30.46</v>
      </c>
      <c r="H31" s="457">
        <v>26</v>
      </c>
      <c r="J31" s="36"/>
      <c r="K31" s="36"/>
      <c r="L31" s="36"/>
      <c r="M31" s="36"/>
      <c r="N31" s="36"/>
    </row>
    <row r="32" spans="1:14" s="34" customFormat="1" ht="18">
      <c r="A32" s="492">
        <v>27</v>
      </c>
      <c r="B32" s="451"/>
      <c r="C32" s="481" t="s">
        <v>129</v>
      </c>
      <c r="D32" s="464" t="s">
        <v>51</v>
      </c>
      <c r="E32" s="455">
        <v>27.6</v>
      </c>
      <c r="F32" s="445">
        <v>3</v>
      </c>
      <c r="G32" s="446">
        <f t="shared" si="0"/>
        <v>30.6</v>
      </c>
      <c r="H32" s="457">
        <v>27</v>
      </c>
      <c r="J32" s="36"/>
      <c r="K32" s="36"/>
      <c r="L32" s="36"/>
      <c r="M32" s="36"/>
      <c r="N32" s="36"/>
    </row>
    <row r="33" spans="1:14" s="34" customFormat="1" ht="18">
      <c r="A33" s="492">
        <v>28</v>
      </c>
      <c r="B33" s="451"/>
      <c r="C33" s="477" t="s">
        <v>233</v>
      </c>
      <c r="D33" s="464" t="s">
        <v>49</v>
      </c>
      <c r="E33" s="455">
        <v>30.76</v>
      </c>
      <c r="F33" s="445"/>
      <c r="G33" s="446">
        <f t="shared" si="0"/>
        <v>30.76</v>
      </c>
      <c r="H33" s="457">
        <v>28</v>
      </c>
      <c r="J33" s="36"/>
      <c r="K33" s="36"/>
      <c r="L33" s="36"/>
      <c r="M33" s="36"/>
      <c r="N33" s="36"/>
    </row>
    <row r="34" spans="1:14" s="34" customFormat="1" ht="18">
      <c r="A34" s="492">
        <v>29</v>
      </c>
      <c r="B34" s="451"/>
      <c r="C34" s="477" t="s">
        <v>232</v>
      </c>
      <c r="D34" s="464" t="s">
        <v>49</v>
      </c>
      <c r="E34" s="455">
        <v>31.13</v>
      </c>
      <c r="F34" s="445"/>
      <c r="G34" s="446">
        <f t="shared" si="0"/>
        <v>31.13</v>
      </c>
      <c r="H34" s="457">
        <v>29</v>
      </c>
      <c r="J34" s="36"/>
      <c r="K34" s="36"/>
      <c r="L34" s="36"/>
      <c r="M34" s="36"/>
      <c r="N34" s="36"/>
    </row>
    <row r="35" spans="1:14" s="34" customFormat="1" ht="18">
      <c r="A35" s="492">
        <v>30</v>
      </c>
      <c r="B35" s="451"/>
      <c r="C35" s="481" t="s">
        <v>128</v>
      </c>
      <c r="D35" s="464" t="s">
        <v>51</v>
      </c>
      <c r="E35" s="455">
        <v>31.23</v>
      </c>
      <c r="F35" s="445"/>
      <c r="G35" s="446">
        <f t="shared" si="0"/>
        <v>31.23</v>
      </c>
      <c r="H35" s="457">
        <v>30</v>
      </c>
      <c r="J35" s="36"/>
      <c r="K35" s="36"/>
      <c r="L35" s="36"/>
      <c r="M35" s="36"/>
      <c r="N35" s="36"/>
    </row>
    <row r="36" spans="1:14" s="34" customFormat="1" ht="18">
      <c r="A36" s="492">
        <v>31</v>
      </c>
      <c r="B36" s="451"/>
      <c r="C36" s="477" t="s">
        <v>236</v>
      </c>
      <c r="D36" s="464" t="s">
        <v>49</v>
      </c>
      <c r="E36" s="455">
        <v>28.4</v>
      </c>
      <c r="F36" s="445">
        <v>3</v>
      </c>
      <c r="G36" s="446">
        <f t="shared" si="0"/>
        <v>31.4</v>
      </c>
      <c r="H36" s="457">
        <v>31</v>
      </c>
      <c r="J36" s="36"/>
      <c r="K36" s="36"/>
      <c r="L36" s="36"/>
      <c r="M36" s="36"/>
      <c r="N36" s="36"/>
    </row>
    <row r="37" spans="1:14" s="34" customFormat="1" ht="18">
      <c r="A37" s="492">
        <v>32</v>
      </c>
      <c r="B37" s="451"/>
      <c r="C37" s="480" t="s">
        <v>336</v>
      </c>
      <c r="D37" s="466" t="s">
        <v>17</v>
      </c>
      <c r="E37" s="455">
        <v>31.79</v>
      </c>
      <c r="F37" s="445"/>
      <c r="G37" s="446">
        <f t="shared" si="0"/>
        <v>31.79</v>
      </c>
      <c r="H37" s="457">
        <v>32</v>
      </c>
      <c r="J37" s="36"/>
      <c r="K37" s="36"/>
      <c r="L37" s="36"/>
      <c r="M37" s="36"/>
      <c r="N37" s="36"/>
    </row>
    <row r="38" spans="1:14" s="34" customFormat="1" ht="18">
      <c r="A38" s="492">
        <v>33</v>
      </c>
      <c r="B38" s="451"/>
      <c r="C38" s="483" t="s">
        <v>438</v>
      </c>
      <c r="D38" s="466" t="s">
        <v>436</v>
      </c>
      <c r="E38" s="455">
        <v>28.99</v>
      </c>
      <c r="F38" s="445">
        <v>3</v>
      </c>
      <c r="G38" s="446">
        <f t="shared" ref="G38:G69" si="1">SUM(E38,F38)</f>
        <v>31.99</v>
      </c>
      <c r="H38" s="457">
        <v>33</v>
      </c>
      <c r="J38" s="36"/>
      <c r="K38" s="36"/>
      <c r="L38" s="36"/>
      <c r="M38" s="36"/>
      <c r="N38" s="36"/>
    </row>
    <row r="39" spans="1:14" s="34" customFormat="1" ht="18">
      <c r="A39" s="492">
        <v>34</v>
      </c>
      <c r="B39" s="451"/>
      <c r="C39" s="478" t="s">
        <v>359</v>
      </c>
      <c r="D39" s="468" t="s">
        <v>54</v>
      </c>
      <c r="E39" s="455">
        <v>32.51</v>
      </c>
      <c r="F39" s="445"/>
      <c r="G39" s="446">
        <f t="shared" si="1"/>
        <v>32.51</v>
      </c>
      <c r="H39" s="457">
        <v>34</v>
      </c>
      <c r="J39" s="36"/>
      <c r="K39" s="36"/>
      <c r="L39" s="36"/>
      <c r="M39" s="36"/>
      <c r="N39" s="36"/>
    </row>
    <row r="40" spans="1:14" s="34" customFormat="1" ht="18">
      <c r="A40" s="492">
        <v>35</v>
      </c>
      <c r="B40" s="451"/>
      <c r="C40" s="478" t="s">
        <v>388</v>
      </c>
      <c r="D40" s="468" t="s">
        <v>437</v>
      </c>
      <c r="E40" s="455">
        <v>32.81</v>
      </c>
      <c r="F40" s="445"/>
      <c r="G40" s="446">
        <f t="shared" si="1"/>
        <v>32.81</v>
      </c>
      <c r="H40" s="457">
        <v>35</v>
      </c>
      <c r="J40" s="36"/>
      <c r="K40" s="36"/>
      <c r="L40" s="36"/>
      <c r="M40" s="36"/>
      <c r="N40" s="36"/>
    </row>
    <row r="41" spans="1:14" s="34" customFormat="1" ht="18">
      <c r="A41" s="492">
        <v>36</v>
      </c>
      <c r="B41" s="451"/>
      <c r="C41" s="478" t="s">
        <v>358</v>
      </c>
      <c r="D41" s="468" t="s">
        <v>54</v>
      </c>
      <c r="E41" s="455">
        <v>33.21</v>
      </c>
      <c r="F41" s="445"/>
      <c r="G41" s="446">
        <f t="shared" si="1"/>
        <v>33.21</v>
      </c>
      <c r="H41" s="457">
        <v>36</v>
      </c>
      <c r="J41" s="36"/>
      <c r="K41" s="36"/>
      <c r="L41" s="36"/>
      <c r="M41" s="36"/>
      <c r="N41" s="36"/>
    </row>
    <row r="42" spans="1:14" s="34" customFormat="1" ht="18">
      <c r="A42" s="492">
        <v>37</v>
      </c>
      <c r="B42" s="451"/>
      <c r="C42" s="483" t="s">
        <v>379</v>
      </c>
      <c r="D42" s="466" t="s">
        <v>436</v>
      </c>
      <c r="E42" s="455">
        <v>33.43</v>
      </c>
      <c r="F42" s="445"/>
      <c r="G42" s="446">
        <f t="shared" si="1"/>
        <v>33.43</v>
      </c>
      <c r="H42" s="457">
        <v>37</v>
      </c>
      <c r="J42" s="36"/>
      <c r="K42" s="36"/>
      <c r="L42" s="36"/>
      <c r="M42" s="36"/>
      <c r="N42" s="36"/>
    </row>
    <row r="43" spans="1:14" s="34" customFormat="1" ht="18">
      <c r="A43" s="492">
        <v>38</v>
      </c>
      <c r="B43" s="451"/>
      <c r="C43" s="480" t="s">
        <v>299</v>
      </c>
      <c r="D43" s="466" t="s">
        <v>22</v>
      </c>
      <c r="E43" s="455">
        <v>28.57</v>
      </c>
      <c r="F43" s="445">
        <v>5</v>
      </c>
      <c r="G43" s="446">
        <f t="shared" si="1"/>
        <v>33.57</v>
      </c>
      <c r="H43" s="457">
        <v>38</v>
      </c>
      <c r="J43" s="36"/>
      <c r="K43" s="36"/>
      <c r="L43" s="36"/>
      <c r="M43" s="36"/>
      <c r="N43" s="36"/>
    </row>
    <row r="44" spans="1:14" s="34" customFormat="1" ht="18">
      <c r="A44" s="492">
        <v>39</v>
      </c>
      <c r="B44" s="451"/>
      <c r="C44" s="478" t="s">
        <v>374</v>
      </c>
      <c r="D44" s="466" t="s">
        <v>34</v>
      </c>
      <c r="E44" s="455">
        <v>33.799999999999997</v>
      </c>
      <c r="F44" s="445"/>
      <c r="G44" s="446">
        <f t="shared" si="1"/>
        <v>33.799999999999997</v>
      </c>
      <c r="H44" s="457">
        <v>39</v>
      </c>
      <c r="J44" s="36"/>
      <c r="K44" s="36"/>
      <c r="L44" s="36"/>
      <c r="M44" s="36"/>
      <c r="N44" s="36"/>
    </row>
    <row r="45" spans="1:14" s="34" customFormat="1" ht="18">
      <c r="A45" s="492">
        <v>40</v>
      </c>
      <c r="B45" s="451"/>
      <c r="C45" s="481" t="s">
        <v>403</v>
      </c>
      <c r="D45" s="466" t="s">
        <v>21</v>
      </c>
      <c r="E45" s="455">
        <v>34</v>
      </c>
      <c r="F45" s="445"/>
      <c r="G45" s="446">
        <f t="shared" si="1"/>
        <v>34</v>
      </c>
      <c r="H45" s="457">
        <v>40</v>
      </c>
      <c r="J45" s="36"/>
      <c r="K45" s="36"/>
      <c r="L45" s="36"/>
      <c r="M45" s="36"/>
      <c r="N45" s="36"/>
    </row>
    <row r="46" spans="1:14" s="34" customFormat="1" ht="18">
      <c r="A46" s="492">
        <v>41</v>
      </c>
      <c r="B46" s="451"/>
      <c r="C46" s="478" t="s">
        <v>241</v>
      </c>
      <c r="D46" s="464" t="s">
        <v>50</v>
      </c>
      <c r="E46" s="455">
        <v>34.020000000000003</v>
      </c>
      <c r="F46" s="445"/>
      <c r="G46" s="446">
        <f t="shared" si="1"/>
        <v>34.020000000000003</v>
      </c>
      <c r="H46" s="457">
        <v>41</v>
      </c>
      <c r="J46" s="36"/>
      <c r="K46" s="36"/>
      <c r="L46" s="36"/>
      <c r="M46" s="36"/>
      <c r="N46" s="36"/>
    </row>
    <row r="47" spans="1:14" s="34" customFormat="1" ht="18">
      <c r="A47" s="492">
        <v>42</v>
      </c>
      <c r="B47" s="451"/>
      <c r="C47" s="480" t="s">
        <v>295</v>
      </c>
      <c r="D47" s="466" t="s">
        <v>22</v>
      </c>
      <c r="E47" s="455">
        <v>34.31</v>
      </c>
      <c r="F47" s="445"/>
      <c r="G47" s="446">
        <f t="shared" si="1"/>
        <v>34.31</v>
      </c>
      <c r="H47" s="457">
        <v>42</v>
      </c>
      <c r="J47" s="36"/>
      <c r="K47" s="36"/>
      <c r="L47" s="36"/>
      <c r="M47" s="36"/>
      <c r="N47" s="36"/>
    </row>
    <row r="48" spans="1:14" s="34" customFormat="1" ht="18">
      <c r="A48" s="492">
        <v>43</v>
      </c>
      <c r="B48" s="451"/>
      <c r="C48" s="480" t="s">
        <v>153</v>
      </c>
      <c r="D48" s="466" t="s">
        <v>17</v>
      </c>
      <c r="E48" s="455">
        <v>31.6</v>
      </c>
      <c r="F48" s="445">
        <v>3</v>
      </c>
      <c r="G48" s="446">
        <f t="shared" si="1"/>
        <v>34.6</v>
      </c>
      <c r="H48" s="457">
        <v>43</v>
      </c>
      <c r="J48" s="36"/>
      <c r="K48" s="36"/>
      <c r="L48" s="36"/>
      <c r="M48" s="36"/>
      <c r="N48" s="36"/>
    </row>
    <row r="49" spans="1:14" s="34" customFormat="1" ht="18">
      <c r="A49" s="492">
        <v>44</v>
      </c>
      <c r="B49" s="451"/>
      <c r="C49" s="481" t="s">
        <v>134</v>
      </c>
      <c r="D49" s="464" t="s">
        <v>38</v>
      </c>
      <c r="E49" s="455">
        <v>34.72</v>
      </c>
      <c r="F49" s="445"/>
      <c r="G49" s="446">
        <f t="shared" si="1"/>
        <v>34.72</v>
      </c>
      <c r="H49" s="457">
        <v>44</v>
      </c>
      <c r="J49" s="36"/>
      <c r="K49" s="36"/>
      <c r="L49" s="36"/>
      <c r="M49" s="36"/>
      <c r="N49" s="36"/>
    </row>
    <row r="50" spans="1:14" s="34" customFormat="1" ht="18">
      <c r="A50" s="492">
        <v>45</v>
      </c>
      <c r="B50" s="451"/>
      <c r="C50" s="479" t="s">
        <v>352</v>
      </c>
      <c r="D50" s="466" t="s">
        <v>94</v>
      </c>
      <c r="E50" s="455">
        <v>34.76</v>
      </c>
      <c r="F50" s="445"/>
      <c r="G50" s="446">
        <f t="shared" si="1"/>
        <v>34.76</v>
      </c>
      <c r="H50" s="457">
        <v>45</v>
      </c>
      <c r="J50" s="36"/>
      <c r="K50" s="36"/>
      <c r="L50" s="36"/>
      <c r="M50" s="36"/>
      <c r="N50" s="36"/>
    </row>
    <row r="51" spans="1:14" s="34" customFormat="1" ht="18">
      <c r="A51" s="492">
        <v>46</v>
      </c>
      <c r="B51" s="451"/>
      <c r="C51" s="479" t="s">
        <v>397</v>
      </c>
      <c r="D51" s="465" t="s">
        <v>175</v>
      </c>
      <c r="E51" s="455">
        <v>35.04</v>
      </c>
      <c r="F51" s="445"/>
      <c r="G51" s="446">
        <f t="shared" si="1"/>
        <v>35.04</v>
      </c>
      <c r="H51" s="457">
        <v>46</v>
      </c>
      <c r="J51" s="36"/>
      <c r="K51" s="36"/>
      <c r="L51" s="36"/>
      <c r="M51" s="36"/>
      <c r="N51" s="36"/>
    </row>
    <row r="52" spans="1:14" s="34" customFormat="1" ht="18">
      <c r="A52" s="492">
        <v>47</v>
      </c>
      <c r="B52" s="451"/>
      <c r="C52" s="478" t="s">
        <v>307</v>
      </c>
      <c r="D52" s="466" t="s">
        <v>40</v>
      </c>
      <c r="E52" s="455">
        <v>35.29</v>
      </c>
      <c r="F52" s="445"/>
      <c r="G52" s="446">
        <f t="shared" si="1"/>
        <v>35.29</v>
      </c>
      <c r="H52" s="457">
        <v>47</v>
      </c>
      <c r="J52" s="36"/>
      <c r="K52" s="36"/>
      <c r="L52" s="36"/>
      <c r="M52" s="36"/>
      <c r="N52" s="36"/>
    </row>
    <row r="53" spans="1:14" s="34" customFormat="1" ht="18">
      <c r="A53" s="492">
        <v>48</v>
      </c>
      <c r="B53" s="451"/>
      <c r="C53" s="478" t="s">
        <v>310</v>
      </c>
      <c r="D53" s="466" t="s">
        <v>40</v>
      </c>
      <c r="E53" s="455">
        <v>35.380000000000003</v>
      </c>
      <c r="F53" s="445"/>
      <c r="G53" s="446">
        <f t="shared" si="1"/>
        <v>35.380000000000003</v>
      </c>
      <c r="H53" s="457">
        <v>48</v>
      </c>
      <c r="J53" s="36"/>
      <c r="K53" s="36"/>
      <c r="L53" s="36"/>
      <c r="M53" s="36"/>
      <c r="N53" s="36"/>
    </row>
    <row r="54" spans="1:14" s="34" customFormat="1" ht="18">
      <c r="A54" s="492">
        <v>49</v>
      </c>
      <c r="B54" s="451"/>
      <c r="C54" s="481" t="s">
        <v>224</v>
      </c>
      <c r="D54" s="464" t="s">
        <v>48</v>
      </c>
      <c r="E54" s="455">
        <v>35.630000000000003</v>
      </c>
      <c r="F54" s="445"/>
      <c r="G54" s="446">
        <f t="shared" si="1"/>
        <v>35.630000000000003</v>
      </c>
      <c r="H54" s="457">
        <v>49</v>
      </c>
      <c r="J54" s="36"/>
      <c r="K54" s="36"/>
      <c r="L54" s="36"/>
      <c r="M54" s="36"/>
      <c r="N54" s="36"/>
    </row>
    <row r="55" spans="1:14" s="34" customFormat="1" ht="18">
      <c r="A55" s="492">
        <v>50</v>
      </c>
      <c r="B55" s="451"/>
      <c r="C55" s="484" t="s">
        <v>210</v>
      </c>
      <c r="D55" s="467" t="s">
        <v>46</v>
      </c>
      <c r="E55" s="455">
        <v>35.74</v>
      </c>
      <c r="F55" s="445"/>
      <c r="G55" s="446">
        <f t="shared" si="1"/>
        <v>35.74</v>
      </c>
      <c r="H55" s="457">
        <v>50</v>
      </c>
      <c r="J55" s="36"/>
      <c r="K55" s="36"/>
      <c r="L55" s="36"/>
      <c r="M55" s="36"/>
      <c r="N55" s="36"/>
    </row>
    <row r="56" spans="1:14" s="34" customFormat="1" ht="18">
      <c r="A56" s="492">
        <v>51</v>
      </c>
      <c r="B56" s="451"/>
      <c r="C56" s="478" t="s">
        <v>244</v>
      </c>
      <c r="D56" s="464" t="s">
        <v>50</v>
      </c>
      <c r="E56" s="455">
        <v>35.9</v>
      </c>
      <c r="F56" s="445"/>
      <c r="G56" s="446">
        <f t="shared" si="1"/>
        <v>35.9</v>
      </c>
      <c r="H56" s="457">
        <v>51</v>
      </c>
      <c r="J56" s="36"/>
      <c r="K56" s="36"/>
      <c r="L56" s="36"/>
      <c r="M56" s="36"/>
      <c r="N56" s="36"/>
    </row>
    <row r="57" spans="1:14" s="34" customFormat="1" ht="18">
      <c r="A57" s="492">
        <v>52</v>
      </c>
      <c r="B57" s="451"/>
      <c r="C57" s="481" t="s">
        <v>130</v>
      </c>
      <c r="D57" s="464" t="s">
        <v>51</v>
      </c>
      <c r="E57" s="455">
        <v>33.049999999999997</v>
      </c>
      <c r="F57" s="445">
        <v>3</v>
      </c>
      <c r="G57" s="446">
        <f t="shared" si="1"/>
        <v>36.049999999999997</v>
      </c>
      <c r="H57" s="457">
        <v>52</v>
      </c>
      <c r="J57" s="36"/>
      <c r="K57" s="36"/>
      <c r="L57" s="36"/>
      <c r="M57" s="36"/>
      <c r="N57" s="36"/>
    </row>
    <row r="58" spans="1:14" s="34" customFormat="1" ht="18">
      <c r="A58" s="492">
        <v>53</v>
      </c>
      <c r="B58" s="451"/>
      <c r="C58" s="480" t="s">
        <v>443</v>
      </c>
      <c r="D58" s="466" t="s">
        <v>22</v>
      </c>
      <c r="E58" s="455">
        <v>36.07</v>
      </c>
      <c r="F58" s="445"/>
      <c r="G58" s="446">
        <f t="shared" si="1"/>
        <v>36.07</v>
      </c>
      <c r="H58" s="457">
        <v>53</v>
      </c>
      <c r="J58" s="36"/>
      <c r="K58" s="36"/>
      <c r="L58" s="36"/>
      <c r="M58" s="36"/>
      <c r="N58" s="36"/>
    </row>
    <row r="59" spans="1:14" s="34" customFormat="1" ht="18">
      <c r="A59" s="492">
        <v>54</v>
      </c>
      <c r="B59" s="451"/>
      <c r="C59" s="479" t="s">
        <v>349</v>
      </c>
      <c r="D59" s="466" t="s">
        <v>94</v>
      </c>
      <c r="E59" s="455">
        <v>36.18</v>
      </c>
      <c r="F59" s="445"/>
      <c r="G59" s="446">
        <f t="shared" si="1"/>
        <v>36.18</v>
      </c>
      <c r="H59" s="457">
        <v>54</v>
      </c>
      <c r="J59" s="36"/>
      <c r="K59" s="36"/>
      <c r="L59" s="36"/>
      <c r="M59" s="36"/>
      <c r="N59" s="36"/>
    </row>
    <row r="60" spans="1:14" s="34" customFormat="1" ht="18">
      <c r="A60" s="492">
        <v>55</v>
      </c>
      <c r="B60" s="451"/>
      <c r="C60" s="483" t="s">
        <v>248</v>
      </c>
      <c r="D60" s="464" t="s">
        <v>38</v>
      </c>
      <c r="E60" s="455">
        <v>33.35</v>
      </c>
      <c r="F60" s="445">
        <v>3</v>
      </c>
      <c r="G60" s="446">
        <f t="shared" si="1"/>
        <v>36.35</v>
      </c>
      <c r="H60" s="457">
        <v>55</v>
      </c>
      <c r="J60" s="36"/>
      <c r="K60" s="36"/>
      <c r="L60" s="36"/>
      <c r="M60" s="36"/>
      <c r="N60" s="36"/>
    </row>
    <row r="61" spans="1:14" s="34" customFormat="1" ht="18">
      <c r="A61" s="492">
        <v>56</v>
      </c>
      <c r="B61" s="451"/>
      <c r="C61" s="481" t="s">
        <v>405</v>
      </c>
      <c r="D61" s="466" t="s">
        <v>21</v>
      </c>
      <c r="E61" s="455">
        <v>37.049999999999997</v>
      </c>
      <c r="F61" s="445"/>
      <c r="G61" s="446">
        <f t="shared" si="1"/>
        <v>37.049999999999997</v>
      </c>
      <c r="H61" s="457">
        <v>56</v>
      </c>
      <c r="J61" s="36"/>
      <c r="K61" s="36"/>
      <c r="L61" s="36"/>
      <c r="M61" s="36"/>
      <c r="N61" s="36"/>
    </row>
    <row r="62" spans="1:14" s="34" customFormat="1" ht="18">
      <c r="A62" s="492">
        <v>57</v>
      </c>
      <c r="B62" s="451"/>
      <c r="C62" s="480" t="s">
        <v>337</v>
      </c>
      <c r="D62" s="466" t="s">
        <v>17</v>
      </c>
      <c r="E62" s="455">
        <v>37.200000000000003</v>
      </c>
      <c r="F62" s="445"/>
      <c r="G62" s="446">
        <f t="shared" si="1"/>
        <v>37.200000000000003</v>
      </c>
      <c r="H62" s="457">
        <v>57</v>
      </c>
      <c r="J62" s="36"/>
      <c r="K62" s="36"/>
      <c r="L62" s="36"/>
      <c r="M62" s="36"/>
      <c r="N62" s="36"/>
    </row>
    <row r="63" spans="1:14" s="34" customFormat="1" ht="18">
      <c r="A63" s="492">
        <v>58</v>
      </c>
      <c r="B63" s="451"/>
      <c r="C63" s="480" t="s">
        <v>152</v>
      </c>
      <c r="D63" s="466" t="s">
        <v>17</v>
      </c>
      <c r="E63" s="455">
        <v>37.270000000000003</v>
      </c>
      <c r="F63" s="445"/>
      <c r="G63" s="446">
        <f t="shared" si="1"/>
        <v>37.270000000000003</v>
      </c>
      <c r="H63" s="457">
        <v>58</v>
      </c>
      <c r="J63" s="36"/>
      <c r="K63" s="36"/>
      <c r="L63" s="36"/>
      <c r="M63" s="36"/>
      <c r="N63" s="36"/>
    </row>
    <row r="64" spans="1:14" s="34" customFormat="1" ht="18">
      <c r="A64" s="492">
        <v>59</v>
      </c>
      <c r="B64" s="451"/>
      <c r="C64" s="480" t="s">
        <v>339</v>
      </c>
      <c r="D64" s="466" t="s">
        <v>17</v>
      </c>
      <c r="E64" s="455">
        <v>37.340000000000003</v>
      </c>
      <c r="F64" s="445"/>
      <c r="G64" s="446">
        <f t="shared" si="1"/>
        <v>37.340000000000003</v>
      </c>
      <c r="H64" s="457">
        <v>59</v>
      </c>
      <c r="J64" s="36"/>
      <c r="K64" s="36"/>
      <c r="L64" s="36"/>
      <c r="M64" s="36"/>
      <c r="N64" s="36"/>
    </row>
    <row r="65" spans="1:14" s="34" customFormat="1" ht="18">
      <c r="A65" s="492">
        <v>60</v>
      </c>
      <c r="B65" s="451"/>
      <c r="C65" s="478" t="s">
        <v>390</v>
      </c>
      <c r="D65" s="468" t="s">
        <v>437</v>
      </c>
      <c r="E65" s="455">
        <v>37.57</v>
      </c>
      <c r="F65" s="445"/>
      <c r="G65" s="446">
        <f t="shared" si="1"/>
        <v>37.57</v>
      </c>
      <c r="H65" s="457">
        <v>60</v>
      </c>
      <c r="J65" s="36"/>
      <c r="K65" s="36"/>
      <c r="L65" s="36"/>
      <c r="M65" s="36"/>
      <c r="N65" s="36"/>
    </row>
    <row r="66" spans="1:14" s="34" customFormat="1" ht="18">
      <c r="A66" s="492">
        <v>61</v>
      </c>
      <c r="B66" s="451"/>
      <c r="C66" s="478" t="s">
        <v>364</v>
      </c>
      <c r="D66" s="468" t="s">
        <v>54</v>
      </c>
      <c r="E66" s="455">
        <v>37.590000000000003</v>
      </c>
      <c r="F66" s="445"/>
      <c r="G66" s="446">
        <f t="shared" si="1"/>
        <v>37.590000000000003</v>
      </c>
      <c r="H66" s="457">
        <v>61</v>
      </c>
      <c r="J66" s="36"/>
      <c r="K66" s="36"/>
      <c r="L66" s="36"/>
      <c r="M66" s="36"/>
      <c r="N66" s="36"/>
    </row>
    <row r="67" spans="1:14" s="34" customFormat="1" ht="18">
      <c r="A67" s="492">
        <v>62</v>
      </c>
      <c r="B67" s="451"/>
      <c r="C67" s="481" t="s">
        <v>220</v>
      </c>
      <c r="D67" s="467" t="s">
        <v>47</v>
      </c>
      <c r="E67" s="455">
        <v>37.630000000000003</v>
      </c>
      <c r="F67" s="445"/>
      <c r="G67" s="446">
        <f t="shared" si="1"/>
        <v>37.630000000000003</v>
      </c>
      <c r="H67" s="457">
        <v>62</v>
      </c>
      <c r="J67" s="36"/>
      <c r="K67" s="36"/>
      <c r="L67" s="36"/>
      <c r="M67" s="36"/>
      <c r="N67" s="36"/>
    </row>
    <row r="68" spans="1:14" s="34" customFormat="1" ht="18">
      <c r="A68" s="492">
        <v>63</v>
      </c>
      <c r="B68" s="451"/>
      <c r="C68" s="478" t="s">
        <v>309</v>
      </c>
      <c r="D68" s="466" t="s">
        <v>40</v>
      </c>
      <c r="E68" s="455">
        <v>37.659999999999997</v>
      </c>
      <c r="F68" s="445"/>
      <c r="G68" s="446">
        <f t="shared" si="1"/>
        <v>37.659999999999997</v>
      </c>
      <c r="H68" s="457">
        <v>63</v>
      </c>
      <c r="J68" s="36"/>
      <c r="K68" s="36"/>
      <c r="L68" s="36"/>
      <c r="M68" s="36"/>
      <c r="N68" s="36"/>
    </row>
    <row r="69" spans="1:14" s="34" customFormat="1" ht="18">
      <c r="A69" s="492">
        <v>64</v>
      </c>
      <c r="B69" s="451"/>
      <c r="C69" s="478" t="s">
        <v>238</v>
      </c>
      <c r="D69" s="464" t="s">
        <v>50</v>
      </c>
      <c r="E69" s="455">
        <v>37.729999999999997</v>
      </c>
      <c r="F69" s="445"/>
      <c r="G69" s="446">
        <f t="shared" si="1"/>
        <v>37.729999999999997</v>
      </c>
      <c r="H69" s="457">
        <v>64</v>
      </c>
      <c r="J69" s="36"/>
      <c r="K69" s="36"/>
      <c r="L69" s="36"/>
      <c r="M69" s="36"/>
      <c r="N69" s="36"/>
    </row>
    <row r="70" spans="1:14" s="34" customFormat="1" ht="18">
      <c r="A70" s="492">
        <v>65</v>
      </c>
      <c r="B70" s="451"/>
      <c r="C70" s="480" t="s">
        <v>268</v>
      </c>
      <c r="D70" s="464" t="s">
        <v>172</v>
      </c>
      <c r="E70" s="455">
        <v>37.770000000000003</v>
      </c>
      <c r="F70" s="445"/>
      <c r="G70" s="446">
        <f t="shared" ref="G70:G73" si="2">SUM(E70,F70)</f>
        <v>37.770000000000003</v>
      </c>
      <c r="H70" s="457">
        <v>65</v>
      </c>
      <c r="J70" s="36"/>
      <c r="K70" s="36"/>
      <c r="L70" s="36"/>
      <c r="M70" s="36"/>
      <c r="N70" s="36"/>
    </row>
    <row r="71" spans="1:14" s="34" customFormat="1" ht="18">
      <c r="A71" s="492">
        <v>66</v>
      </c>
      <c r="B71" s="451"/>
      <c r="C71" s="478" t="s">
        <v>184</v>
      </c>
      <c r="D71" s="464" t="s">
        <v>169</v>
      </c>
      <c r="E71" s="455">
        <v>32.909999999999997</v>
      </c>
      <c r="F71" s="445">
        <v>5</v>
      </c>
      <c r="G71" s="446">
        <f t="shared" si="2"/>
        <v>37.909999999999997</v>
      </c>
      <c r="H71" s="457">
        <v>66</v>
      </c>
      <c r="J71" s="36"/>
      <c r="K71" s="36"/>
      <c r="L71" s="36"/>
      <c r="M71" s="36"/>
      <c r="N71" s="36"/>
    </row>
    <row r="72" spans="1:14" s="34" customFormat="1" ht="18">
      <c r="A72" s="492">
        <v>67</v>
      </c>
      <c r="B72" s="451"/>
      <c r="C72" s="479" t="s">
        <v>351</v>
      </c>
      <c r="D72" s="466" t="s">
        <v>94</v>
      </c>
      <c r="E72" s="455">
        <v>38.04</v>
      </c>
      <c r="F72" s="445"/>
      <c r="G72" s="446">
        <f t="shared" si="2"/>
        <v>38.04</v>
      </c>
      <c r="H72" s="457">
        <v>67</v>
      </c>
      <c r="J72" s="36"/>
      <c r="K72" s="36"/>
      <c r="L72" s="36"/>
      <c r="M72" s="36"/>
      <c r="N72" s="36"/>
    </row>
    <row r="73" spans="1:14" s="34" customFormat="1" ht="18">
      <c r="A73" s="492">
        <v>68</v>
      </c>
      <c r="B73" s="451"/>
      <c r="C73" s="478" t="s">
        <v>322</v>
      </c>
      <c r="D73" s="466" t="s">
        <v>174</v>
      </c>
      <c r="E73" s="455">
        <v>38.35</v>
      </c>
      <c r="F73" s="445"/>
      <c r="G73" s="446">
        <f t="shared" si="2"/>
        <v>38.35</v>
      </c>
      <c r="H73" s="457">
        <v>68</v>
      </c>
      <c r="J73" s="36"/>
      <c r="K73" s="36"/>
      <c r="L73" s="36"/>
      <c r="M73" s="36"/>
      <c r="N73" s="36"/>
    </row>
    <row r="74" spans="1:14" s="34" customFormat="1" ht="18">
      <c r="A74" s="492">
        <v>69</v>
      </c>
      <c r="B74" s="451"/>
      <c r="C74" s="478" t="s">
        <v>276</v>
      </c>
      <c r="D74" s="464" t="s">
        <v>501</v>
      </c>
      <c r="E74" s="455">
        <v>38.47</v>
      </c>
      <c r="F74" s="445"/>
      <c r="G74" s="445">
        <f>E74+F74</f>
        <v>38.47</v>
      </c>
      <c r="H74" s="457">
        <v>69</v>
      </c>
      <c r="J74" s="36"/>
      <c r="K74" s="36"/>
      <c r="L74" s="36"/>
      <c r="M74" s="36"/>
      <c r="N74" s="36"/>
    </row>
    <row r="75" spans="1:14" s="34" customFormat="1" ht="18">
      <c r="A75" s="492">
        <v>70</v>
      </c>
      <c r="B75" s="451"/>
      <c r="C75" s="481" t="s">
        <v>401</v>
      </c>
      <c r="D75" s="466" t="s">
        <v>21</v>
      </c>
      <c r="E75" s="455">
        <v>38.79</v>
      </c>
      <c r="F75" s="445"/>
      <c r="G75" s="446">
        <f t="shared" ref="G75:G106" si="3">SUM(E75,F75)</f>
        <v>38.79</v>
      </c>
      <c r="H75" s="457">
        <v>70</v>
      </c>
      <c r="J75" s="36"/>
      <c r="K75" s="36"/>
      <c r="L75" s="36"/>
      <c r="M75" s="36"/>
      <c r="N75" s="36"/>
    </row>
    <row r="76" spans="1:14" s="34" customFormat="1" ht="18">
      <c r="A76" s="492">
        <v>71</v>
      </c>
      <c r="B76" s="451"/>
      <c r="C76" s="483" t="s">
        <v>381</v>
      </c>
      <c r="D76" s="466" t="s">
        <v>436</v>
      </c>
      <c r="E76" s="455">
        <v>38.86</v>
      </c>
      <c r="F76" s="445"/>
      <c r="G76" s="446">
        <f t="shared" si="3"/>
        <v>38.86</v>
      </c>
      <c r="H76" s="457">
        <v>71</v>
      </c>
      <c r="J76" s="36"/>
      <c r="K76" s="36"/>
      <c r="L76" s="36"/>
      <c r="M76" s="36"/>
      <c r="N76" s="36"/>
    </row>
    <row r="77" spans="1:14" s="34" customFormat="1" ht="18">
      <c r="A77" s="492">
        <v>72</v>
      </c>
      <c r="B77" s="451"/>
      <c r="C77" s="480" t="s">
        <v>444</v>
      </c>
      <c r="D77" s="466" t="s">
        <v>22</v>
      </c>
      <c r="E77" s="455">
        <v>38.9</v>
      </c>
      <c r="F77" s="445"/>
      <c r="G77" s="446">
        <f t="shared" si="3"/>
        <v>38.9</v>
      </c>
      <c r="H77" s="457">
        <v>72</v>
      </c>
      <c r="J77" s="36"/>
      <c r="K77" s="36"/>
      <c r="L77" s="36"/>
      <c r="M77" s="36"/>
      <c r="N77" s="36"/>
    </row>
    <row r="78" spans="1:14" s="34" customFormat="1" ht="18">
      <c r="A78" s="492">
        <v>73</v>
      </c>
      <c r="B78" s="451"/>
      <c r="C78" s="478" t="s">
        <v>166</v>
      </c>
      <c r="D78" s="466" t="s">
        <v>34</v>
      </c>
      <c r="E78" s="455">
        <v>39.119999999999997</v>
      </c>
      <c r="F78" s="445"/>
      <c r="G78" s="446">
        <f t="shared" si="3"/>
        <v>39.119999999999997</v>
      </c>
      <c r="H78" s="457">
        <v>73</v>
      </c>
      <c r="J78" s="36"/>
      <c r="K78" s="36"/>
      <c r="L78" s="36"/>
      <c r="M78" s="36"/>
      <c r="N78" s="36"/>
    </row>
    <row r="79" spans="1:14" s="34" customFormat="1" ht="18">
      <c r="A79" s="492">
        <v>74</v>
      </c>
      <c r="B79" s="451"/>
      <c r="C79" s="478" t="s">
        <v>261</v>
      </c>
      <c r="D79" s="466" t="s">
        <v>41</v>
      </c>
      <c r="E79" s="455">
        <v>39.56</v>
      </c>
      <c r="F79" s="445"/>
      <c r="G79" s="446">
        <f t="shared" si="3"/>
        <v>39.56</v>
      </c>
      <c r="H79" s="457">
        <v>74</v>
      </c>
      <c r="J79" s="36"/>
      <c r="K79" s="36"/>
      <c r="L79" s="36"/>
      <c r="M79" s="36"/>
      <c r="N79" s="36"/>
    </row>
    <row r="80" spans="1:14" s="34" customFormat="1" ht="18">
      <c r="A80" s="492">
        <v>75</v>
      </c>
      <c r="B80" s="451"/>
      <c r="C80" s="480" t="s">
        <v>418</v>
      </c>
      <c r="D80" s="466" t="s">
        <v>79</v>
      </c>
      <c r="E80" s="455">
        <v>39.6</v>
      </c>
      <c r="F80" s="445"/>
      <c r="G80" s="446">
        <f t="shared" si="3"/>
        <v>39.6</v>
      </c>
      <c r="H80" s="457">
        <v>75</v>
      </c>
      <c r="J80" s="36"/>
      <c r="K80" s="36"/>
      <c r="L80" s="36"/>
      <c r="M80" s="36"/>
      <c r="N80" s="36"/>
    </row>
    <row r="81" spans="1:14" s="34" customFormat="1" ht="18">
      <c r="A81" s="492">
        <v>76</v>
      </c>
      <c r="B81" s="451"/>
      <c r="C81" s="481" t="s">
        <v>301</v>
      </c>
      <c r="D81" s="466" t="s">
        <v>20</v>
      </c>
      <c r="E81" s="455">
        <v>39.72</v>
      </c>
      <c r="F81" s="445"/>
      <c r="G81" s="446">
        <f t="shared" si="3"/>
        <v>39.72</v>
      </c>
      <c r="H81" s="457">
        <v>76</v>
      </c>
      <c r="J81" s="36"/>
      <c r="K81" s="36"/>
      <c r="L81" s="36"/>
      <c r="M81" s="36"/>
      <c r="N81" s="36"/>
    </row>
    <row r="82" spans="1:14" s="34" customFormat="1" ht="18">
      <c r="A82" s="492">
        <v>77</v>
      </c>
      <c r="B82" s="451"/>
      <c r="C82" s="479" t="s">
        <v>350</v>
      </c>
      <c r="D82" s="466" t="s">
        <v>94</v>
      </c>
      <c r="E82" s="455">
        <v>40</v>
      </c>
      <c r="F82" s="445"/>
      <c r="G82" s="446">
        <f t="shared" si="3"/>
        <v>40</v>
      </c>
      <c r="H82" s="457">
        <v>77</v>
      </c>
      <c r="J82" s="36"/>
      <c r="K82" s="36"/>
      <c r="L82" s="36"/>
      <c r="M82" s="36"/>
      <c r="N82" s="36"/>
    </row>
    <row r="83" spans="1:14" s="34" customFormat="1" ht="18">
      <c r="A83" s="492">
        <v>78</v>
      </c>
      <c r="B83" s="451"/>
      <c r="C83" s="479" t="s">
        <v>292</v>
      </c>
      <c r="D83" s="469" t="s">
        <v>171</v>
      </c>
      <c r="E83" s="455">
        <v>40.270000000000003</v>
      </c>
      <c r="F83" s="445"/>
      <c r="G83" s="446">
        <f t="shared" si="3"/>
        <v>40.270000000000003</v>
      </c>
      <c r="H83" s="457">
        <v>78</v>
      </c>
      <c r="J83" s="36"/>
      <c r="K83" s="36"/>
      <c r="L83" s="36"/>
      <c r="M83" s="36"/>
      <c r="N83" s="36"/>
    </row>
    <row r="84" spans="1:14" s="34" customFormat="1" ht="18">
      <c r="A84" s="492">
        <v>79</v>
      </c>
      <c r="B84" s="451"/>
      <c r="C84" s="482" t="s">
        <v>213</v>
      </c>
      <c r="D84" s="467" t="s">
        <v>46</v>
      </c>
      <c r="E84" s="455">
        <v>40.299999999999997</v>
      </c>
      <c r="F84" s="445"/>
      <c r="G84" s="446">
        <f t="shared" si="3"/>
        <v>40.299999999999997</v>
      </c>
      <c r="H84" s="457">
        <v>79</v>
      </c>
      <c r="J84" s="36"/>
      <c r="K84" s="36"/>
      <c r="L84" s="36"/>
      <c r="M84" s="36"/>
      <c r="N84" s="36"/>
    </row>
    <row r="85" spans="1:14" s="34" customFormat="1" ht="18">
      <c r="A85" s="492">
        <v>80</v>
      </c>
      <c r="B85" s="451"/>
      <c r="C85" s="480" t="s">
        <v>119</v>
      </c>
      <c r="D85" s="464" t="s">
        <v>45</v>
      </c>
      <c r="E85" s="455">
        <v>40.32</v>
      </c>
      <c r="F85" s="445"/>
      <c r="G85" s="446">
        <f t="shared" si="3"/>
        <v>40.32</v>
      </c>
      <c r="H85" s="457">
        <v>80</v>
      </c>
      <c r="J85" s="36"/>
      <c r="K85" s="36"/>
      <c r="L85" s="36"/>
      <c r="M85" s="36"/>
      <c r="N85" s="36"/>
    </row>
    <row r="86" spans="1:14" s="34" customFormat="1" ht="18">
      <c r="A86" s="492">
        <v>81</v>
      </c>
      <c r="B86" s="451"/>
      <c r="C86" s="480" t="s">
        <v>422</v>
      </c>
      <c r="D86" s="466" t="s">
        <v>79</v>
      </c>
      <c r="E86" s="455">
        <v>40.65</v>
      </c>
      <c r="F86" s="445"/>
      <c r="G86" s="446">
        <f t="shared" si="3"/>
        <v>40.65</v>
      </c>
      <c r="H86" s="457">
        <v>81</v>
      </c>
      <c r="J86" s="36"/>
      <c r="K86" s="36"/>
      <c r="L86" s="36"/>
      <c r="M86" s="36"/>
      <c r="N86" s="36"/>
    </row>
    <row r="87" spans="1:14" s="34" customFormat="1" ht="18">
      <c r="A87" s="492">
        <v>82</v>
      </c>
      <c r="B87" s="451"/>
      <c r="C87" s="478" t="s">
        <v>325</v>
      </c>
      <c r="D87" s="466" t="s">
        <v>174</v>
      </c>
      <c r="E87" s="455">
        <v>40.75</v>
      </c>
      <c r="F87" s="445"/>
      <c r="G87" s="446">
        <f t="shared" si="3"/>
        <v>40.75</v>
      </c>
      <c r="H87" s="457">
        <v>82</v>
      </c>
      <c r="J87" s="36"/>
      <c r="K87" s="36"/>
      <c r="L87" s="36"/>
      <c r="M87" s="36"/>
      <c r="N87" s="36"/>
    </row>
    <row r="88" spans="1:14" s="34" customFormat="1" ht="18">
      <c r="A88" s="492">
        <v>83</v>
      </c>
      <c r="B88" s="451"/>
      <c r="C88" s="478" t="s">
        <v>323</v>
      </c>
      <c r="D88" s="466" t="s">
        <v>174</v>
      </c>
      <c r="E88" s="455">
        <v>40.76</v>
      </c>
      <c r="F88" s="445"/>
      <c r="G88" s="446">
        <f t="shared" si="3"/>
        <v>40.76</v>
      </c>
      <c r="H88" s="457">
        <v>83</v>
      </c>
      <c r="J88" s="36"/>
      <c r="K88" s="36"/>
      <c r="L88" s="36"/>
      <c r="M88" s="36"/>
      <c r="N88" s="36"/>
    </row>
    <row r="89" spans="1:14" s="34" customFormat="1" ht="18">
      <c r="A89" s="492">
        <v>84</v>
      </c>
      <c r="B89" s="451"/>
      <c r="C89" s="478" t="s">
        <v>279</v>
      </c>
      <c r="D89" s="464" t="s">
        <v>85</v>
      </c>
      <c r="E89" s="455">
        <v>38.049999999999997</v>
      </c>
      <c r="F89" s="445">
        <v>3</v>
      </c>
      <c r="G89" s="446">
        <f t="shared" si="3"/>
        <v>41.05</v>
      </c>
      <c r="H89" s="457">
        <v>84</v>
      </c>
      <c r="J89" s="36"/>
      <c r="K89" s="36"/>
      <c r="L89" s="36"/>
      <c r="M89" s="36"/>
      <c r="N89" s="36"/>
    </row>
    <row r="90" spans="1:14" s="34" customFormat="1" ht="18">
      <c r="A90" s="492">
        <v>85</v>
      </c>
      <c r="B90" s="451"/>
      <c r="C90" s="478" t="s">
        <v>452</v>
      </c>
      <c r="D90" s="464" t="s">
        <v>435</v>
      </c>
      <c r="E90" s="455">
        <v>41.08</v>
      </c>
      <c r="F90" s="445"/>
      <c r="G90" s="446">
        <f t="shared" si="3"/>
        <v>41.08</v>
      </c>
      <c r="H90" s="457">
        <v>85</v>
      </c>
      <c r="J90" s="36"/>
      <c r="K90" s="36"/>
      <c r="L90" s="36"/>
      <c r="M90" s="36"/>
      <c r="N90" s="36"/>
    </row>
    <row r="91" spans="1:14" s="34" customFormat="1" ht="18">
      <c r="A91" s="492">
        <v>86</v>
      </c>
      <c r="B91" s="451"/>
      <c r="C91" s="481" t="s">
        <v>245</v>
      </c>
      <c r="D91" s="464" t="s">
        <v>51</v>
      </c>
      <c r="E91" s="455">
        <v>38.119999999999997</v>
      </c>
      <c r="F91" s="445">
        <v>3</v>
      </c>
      <c r="G91" s="446">
        <f t="shared" si="3"/>
        <v>41.12</v>
      </c>
      <c r="H91" s="457">
        <v>86</v>
      </c>
      <c r="J91" s="36"/>
      <c r="K91" s="36"/>
      <c r="L91" s="36"/>
      <c r="M91" s="36"/>
      <c r="N91" s="36"/>
    </row>
    <row r="92" spans="1:14" s="34" customFormat="1" ht="18">
      <c r="A92" s="492">
        <v>87</v>
      </c>
      <c r="B92" s="451"/>
      <c r="C92" s="478" t="s">
        <v>377</v>
      </c>
      <c r="D92" s="466" t="s">
        <v>34</v>
      </c>
      <c r="E92" s="455">
        <v>41.29</v>
      </c>
      <c r="F92" s="445"/>
      <c r="G92" s="446">
        <f t="shared" si="3"/>
        <v>41.29</v>
      </c>
      <c r="H92" s="457">
        <v>87</v>
      </c>
      <c r="J92" s="36"/>
      <c r="K92" s="36"/>
      <c r="L92" s="36"/>
      <c r="M92" s="36"/>
      <c r="N92" s="36"/>
    </row>
    <row r="93" spans="1:14" s="34" customFormat="1" ht="18">
      <c r="A93" s="492">
        <v>88</v>
      </c>
      <c r="B93" s="451"/>
      <c r="C93" s="480" t="s">
        <v>343</v>
      </c>
      <c r="D93" s="465" t="s">
        <v>52</v>
      </c>
      <c r="E93" s="455">
        <v>38.47</v>
      </c>
      <c r="F93" s="445">
        <v>3</v>
      </c>
      <c r="G93" s="446">
        <f t="shared" si="3"/>
        <v>41.47</v>
      </c>
      <c r="H93" s="457">
        <v>88</v>
      </c>
      <c r="J93" s="36"/>
      <c r="K93" s="36"/>
      <c r="L93" s="36"/>
      <c r="M93" s="36"/>
      <c r="N93" s="36"/>
    </row>
    <row r="94" spans="1:14" s="34" customFormat="1" ht="18">
      <c r="A94" s="492">
        <v>89</v>
      </c>
      <c r="B94" s="451"/>
      <c r="C94" s="481" t="s">
        <v>226</v>
      </c>
      <c r="D94" s="464" t="s">
        <v>48</v>
      </c>
      <c r="E94" s="455">
        <v>41.66</v>
      </c>
      <c r="F94" s="445"/>
      <c r="G94" s="446">
        <f t="shared" si="3"/>
        <v>41.66</v>
      </c>
      <c r="H94" s="457">
        <v>89</v>
      </c>
      <c r="J94" s="36"/>
      <c r="K94" s="36"/>
      <c r="L94" s="36"/>
      <c r="M94" s="36"/>
      <c r="N94" s="36"/>
    </row>
    <row r="95" spans="1:14" s="34" customFormat="1" ht="18">
      <c r="A95" s="492">
        <v>90</v>
      </c>
      <c r="B95" s="451"/>
      <c r="C95" s="480" t="s">
        <v>338</v>
      </c>
      <c r="D95" s="466" t="s">
        <v>17</v>
      </c>
      <c r="E95" s="455">
        <v>41.69</v>
      </c>
      <c r="F95" s="445"/>
      <c r="G95" s="446">
        <f t="shared" si="3"/>
        <v>41.69</v>
      </c>
      <c r="H95" s="457">
        <v>90</v>
      </c>
      <c r="J95" s="36"/>
      <c r="K95" s="36"/>
      <c r="L95" s="36"/>
      <c r="M95" s="36"/>
      <c r="N95" s="36"/>
    </row>
    <row r="96" spans="1:14" s="34" customFormat="1" ht="18">
      <c r="A96" s="492">
        <v>91</v>
      </c>
      <c r="B96" s="451"/>
      <c r="C96" s="485" t="s">
        <v>457</v>
      </c>
      <c r="D96" s="467" t="s">
        <v>47</v>
      </c>
      <c r="E96" s="455">
        <v>41.74</v>
      </c>
      <c r="F96" s="445"/>
      <c r="G96" s="446">
        <f t="shared" si="3"/>
        <v>41.74</v>
      </c>
      <c r="H96" s="457">
        <v>91</v>
      </c>
      <c r="J96" s="36"/>
      <c r="K96" s="36"/>
      <c r="L96" s="36"/>
      <c r="M96" s="36"/>
      <c r="N96" s="36"/>
    </row>
    <row r="97" spans="1:14" s="34" customFormat="1" ht="18">
      <c r="A97" s="492">
        <v>92</v>
      </c>
      <c r="B97" s="451"/>
      <c r="C97" s="478" t="s">
        <v>260</v>
      </c>
      <c r="D97" s="466" t="s">
        <v>41</v>
      </c>
      <c r="E97" s="455">
        <v>36.799999999999997</v>
      </c>
      <c r="F97" s="445">
        <v>5</v>
      </c>
      <c r="G97" s="446">
        <f t="shared" si="3"/>
        <v>41.8</v>
      </c>
      <c r="H97" s="457">
        <v>92</v>
      </c>
      <c r="J97" s="36"/>
      <c r="K97" s="36"/>
      <c r="L97" s="36"/>
      <c r="M97" s="36"/>
      <c r="N97" s="36"/>
    </row>
    <row r="98" spans="1:14" s="34" customFormat="1" ht="18">
      <c r="A98" s="492">
        <v>93</v>
      </c>
      <c r="B98" s="451"/>
      <c r="C98" s="481" t="s">
        <v>331</v>
      </c>
      <c r="D98" s="466" t="s">
        <v>19</v>
      </c>
      <c r="E98" s="455">
        <v>42.34</v>
      </c>
      <c r="F98" s="445"/>
      <c r="G98" s="446">
        <f t="shared" si="3"/>
        <v>42.34</v>
      </c>
      <c r="H98" s="457">
        <v>93</v>
      </c>
      <c r="J98" s="36"/>
      <c r="K98" s="36"/>
      <c r="L98" s="36"/>
      <c r="M98" s="36"/>
      <c r="N98" s="36"/>
    </row>
    <row r="99" spans="1:14" s="34" customFormat="1" ht="18">
      <c r="A99" s="492">
        <v>94</v>
      </c>
      <c r="B99" s="451"/>
      <c r="C99" s="480" t="s">
        <v>298</v>
      </c>
      <c r="D99" s="466" t="s">
        <v>22</v>
      </c>
      <c r="E99" s="455">
        <v>42.47</v>
      </c>
      <c r="F99" s="445"/>
      <c r="G99" s="446">
        <f t="shared" si="3"/>
        <v>42.47</v>
      </c>
      <c r="H99" s="457">
        <v>94</v>
      </c>
      <c r="J99" s="36"/>
      <c r="K99" s="36"/>
      <c r="L99" s="36"/>
      <c r="M99" s="36"/>
      <c r="N99" s="36"/>
    </row>
    <row r="100" spans="1:14" s="34" customFormat="1" ht="18">
      <c r="A100" s="492">
        <v>95</v>
      </c>
      <c r="B100" s="451"/>
      <c r="C100" s="479" t="s">
        <v>264</v>
      </c>
      <c r="D100" s="466" t="s">
        <v>41</v>
      </c>
      <c r="E100" s="455">
        <v>42.57</v>
      </c>
      <c r="F100" s="445"/>
      <c r="G100" s="446">
        <f t="shared" si="3"/>
        <v>42.57</v>
      </c>
      <c r="H100" s="457">
        <v>95</v>
      </c>
      <c r="J100" s="36"/>
      <c r="K100" s="36"/>
      <c r="L100" s="36"/>
      <c r="M100" s="36"/>
      <c r="N100" s="36"/>
    </row>
    <row r="101" spans="1:14" s="34" customFormat="1" ht="18">
      <c r="A101" s="492">
        <v>96</v>
      </c>
      <c r="B101" s="451"/>
      <c r="C101" s="478" t="s">
        <v>392</v>
      </c>
      <c r="D101" s="468" t="s">
        <v>437</v>
      </c>
      <c r="E101" s="455">
        <v>39.590000000000003</v>
      </c>
      <c r="F101" s="445">
        <v>3</v>
      </c>
      <c r="G101" s="446">
        <f t="shared" si="3"/>
        <v>42.59</v>
      </c>
      <c r="H101" s="457">
        <v>96</v>
      </c>
      <c r="J101" s="36"/>
      <c r="K101" s="36"/>
      <c r="L101" s="36"/>
      <c r="M101" s="36"/>
      <c r="N101" s="36"/>
    </row>
    <row r="102" spans="1:14" s="34" customFormat="1" ht="18">
      <c r="A102" s="492">
        <v>97</v>
      </c>
      <c r="B102" s="451"/>
      <c r="C102" s="478" t="s">
        <v>262</v>
      </c>
      <c r="D102" s="466" t="s">
        <v>41</v>
      </c>
      <c r="E102" s="455">
        <v>42.66</v>
      </c>
      <c r="F102" s="445"/>
      <c r="G102" s="446">
        <f t="shared" si="3"/>
        <v>42.66</v>
      </c>
      <c r="H102" s="457">
        <v>97</v>
      </c>
      <c r="J102" s="36"/>
      <c r="K102" s="36"/>
      <c r="L102" s="36"/>
      <c r="M102" s="36"/>
      <c r="N102" s="36"/>
    </row>
    <row r="103" spans="1:14" s="34" customFormat="1" ht="18">
      <c r="A103" s="492">
        <v>98</v>
      </c>
      <c r="B103" s="451"/>
      <c r="C103" s="481" t="s">
        <v>136</v>
      </c>
      <c r="D103" s="464" t="s">
        <v>38</v>
      </c>
      <c r="E103" s="455">
        <v>42.69</v>
      </c>
      <c r="F103" s="445"/>
      <c r="G103" s="446">
        <f t="shared" si="3"/>
        <v>42.69</v>
      </c>
      <c r="H103" s="457">
        <v>98</v>
      </c>
      <c r="J103" s="36"/>
      <c r="K103" s="36"/>
      <c r="L103" s="36"/>
      <c r="M103" s="36"/>
      <c r="N103" s="36"/>
    </row>
    <row r="104" spans="1:14" s="34" customFormat="1" ht="18">
      <c r="A104" s="492">
        <v>99</v>
      </c>
      <c r="B104" s="451"/>
      <c r="C104" s="478" t="s">
        <v>243</v>
      </c>
      <c r="D104" s="464" t="s">
        <v>50</v>
      </c>
      <c r="E104" s="455">
        <v>42.78</v>
      </c>
      <c r="F104" s="445"/>
      <c r="G104" s="446">
        <f t="shared" si="3"/>
        <v>42.78</v>
      </c>
      <c r="H104" s="457">
        <v>99</v>
      </c>
      <c r="J104" s="36"/>
      <c r="K104" s="36"/>
      <c r="L104" s="36"/>
      <c r="M104" s="36"/>
      <c r="N104" s="36"/>
    </row>
    <row r="105" spans="1:14" s="34" customFormat="1" ht="18">
      <c r="A105" s="492">
        <v>100</v>
      </c>
      <c r="B105" s="451"/>
      <c r="C105" s="481" t="s">
        <v>304</v>
      </c>
      <c r="D105" s="466" t="s">
        <v>20</v>
      </c>
      <c r="E105" s="455">
        <v>42.87</v>
      </c>
      <c r="F105" s="445"/>
      <c r="G105" s="446">
        <f t="shared" si="3"/>
        <v>42.87</v>
      </c>
      <c r="H105" s="457">
        <v>100</v>
      </c>
      <c r="J105" s="36"/>
      <c r="K105" s="36"/>
      <c r="L105" s="36"/>
      <c r="M105" s="36"/>
      <c r="N105" s="36"/>
    </row>
    <row r="106" spans="1:14" s="34" customFormat="1" ht="18">
      <c r="A106" s="492">
        <v>101</v>
      </c>
      <c r="B106" s="451"/>
      <c r="C106" s="480" t="s">
        <v>145</v>
      </c>
      <c r="D106" s="466" t="s">
        <v>22</v>
      </c>
      <c r="E106" s="455">
        <v>42.97</v>
      </c>
      <c r="F106" s="445"/>
      <c r="G106" s="446">
        <f t="shared" si="3"/>
        <v>42.97</v>
      </c>
      <c r="H106" s="457">
        <v>101</v>
      </c>
      <c r="J106" s="36"/>
      <c r="K106" s="36"/>
      <c r="L106" s="36"/>
      <c r="M106" s="36"/>
      <c r="N106" s="36"/>
    </row>
    <row r="107" spans="1:14" s="34" customFormat="1" ht="18">
      <c r="A107" s="492">
        <v>102</v>
      </c>
      <c r="B107" s="451"/>
      <c r="C107" s="478" t="s">
        <v>237</v>
      </c>
      <c r="D107" s="464" t="s">
        <v>50</v>
      </c>
      <c r="E107" s="455">
        <v>43</v>
      </c>
      <c r="F107" s="445"/>
      <c r="G107" s="446">
        <f t="shared" ref="G107:G123" si="4">SUM(E107,F107)</f>
        <v>43</v>
      </c>
      <c r="H107" s="457">
        <v>102</v>
      </c>
      <c r="J107" s="36"/>
      <c r="K107" s="36"/>
      <c r="L107" s="36"/>
      <c r="M107" s="36"/>
      <c r="N107" s="36"/>
    </row>
    <row r="108" spans="1:14" s="34" customFormat="1" ht="18">
      <c r="A108" s="492">
        <v>103</v>
      </c>
      <c r="B108" s="451"/>
      <c r="C108" s="478" t="s">
        <v>391</v>
      </c>
      <c r="D108" s="468" t="s">
        <v>437</v>
      </c>
      <c r="E108" s="455">
        <v>34.090000000000003</v>
      </c>
      <c r="F108" s="445">
        <v>9</v>
      </c>
      <c r="G108" s="446">
        <f t="shared" si="4"/>
        <v>43.09</v>
      </c>
      <c r="H108" s="457">
        <v>103</v>
      </c>
      <c r="J108" s="36"/>
      <c r="K108" s="36"/>
      <c r="L108" s="36"/>
      <c r="M108" s="36"/>
      <c r="N108" s="36"/>
    </row>
    <row r="109" spans="1:14" s="34" customFormat="1" ht="18">
      <c r="A109" s="492">
        <v>104</v>
      </c>
      <c r="B109" s="451"/>
      <c r="C109" s="480" t="s">
        <v>151</v>
      </c>
      <c r="D109" s="466" t="s">
        <v>17</v>
      </c>
      <c r="E109" s="455">
        <v>43.1</v>
      </c>
      <c r="F109" s="445"/>
      <c r="G109" s="446">
        <f t="shared" si="4"/>
        <v>43.1</v>
      </c>
      <c r="H109" s="457">
        <v>104</v>
      </c>
      <c r="J109" s="36"/>
      <c r="K109" s="36"/>
      <c r="L109" s="36"/>
      <c r="M109" s="36"/>
      <c r="N109" s="36"/>
    </row>
    <row r="110" spans="1:14" s="34" customFormat="1" ht="18">
      <c r="A110" s="492">
        <v>105</v>
      </c>
      <c r="B110" s="451"/>
      <c r="C110" s="478" t="s">
        <v>451</v>
      </c>
      <c r="D110" s="464" t="s">
        <v>435</v>
      </c>
      <c r="E110" s="455">
        <v>38.270000000000003</v>
      </c>
      <c r="F110" s="445">
        <v>5</v>
      </c>
      <c r="G110" s="446">
        <f t="shared" si="4"/>
        <v>43.27</v>
      </c>
      <c r="H110" s="457">
        <v>105</v>
      </c>
      <c r="J110" s="36"/>
      <c r="K110" s="36"/>
      <c r="L110" s="36"/>
      <c r="M110" s="36"/>
      <c r="N110" s="36"/>
    </row>
    <row r="111" spans="1:14" s="34" customFormat="1" ht="18">
      <c r="A111" s="492">
        <v>106</v>
      </c>
      <c r="B111" s="451"/>
      <c r="C111" s="485" t="s">
        <v>217</v>
      </c>
      <c r="D111" s="467" t="s">
        <v>47</v>
      </c>
      <c r="E111" s="455">
        <v>43.47</v>
      </c>
      <c r="F111" s="445"/>
      <c r="G111" s="446">
        <f t="shared" si="4"/>
        <v>43.47</v>
      </c>
      <c r="H111" s="457">
        <v>106</v>
      </c>
      <c r="J111" s="36"/>
      <c r="K111" s="36"/>
      <c r="L111" s="36"/>
      <c r="M111" s="36"/>
      <c r="N111" s="36"/>
    </row>
    <row r="112" spans="1:14" s="34" customFormat="1" ht="18">
      <c r="A112" s="492">
        <v>107</v>
      </c>
      <c r="B112" s="451"/>
      <c r="C112" s="479" t="s">
        <v>348</v>
      </c>
      <c r="D112" s="466" t="s">
        <v>94</v>
      </c>
      <c r="E112" s="455">
        <v>38.840000000000003</v>
      </c>
      <c r="F112" s="445">
        <v>5</v>
      </c>
      <c r="G112" s="446">
        <f t="shared" si="4"/>
        <v>43.84</v>
      </c>
      <c r="H112" s="457">
        <v>107</v>
      </c>
      <c r="J112" s="36"/>
      <c r="K112" s="36"/>
      <c r="L112" s="36"/>
      <c r="M112" s="36"/>
      <c r="N112" s="36"/>
    </row>
    <row r="113" spans="1:14" s="34" customFormat="1" ht="18">
      <c r="A113" s="492">
        <v>108</v>
      </c>
      <c r="B113" s="451"/>
      <c r="C113" s="478" t="s">
        <v>363</v>
      </c>
      <c r="D113" s="468" t="s">
        <v>54</v>
      </c>
      <c r="E113" s="455">
        <v>38.99</v>
      </c>
      <c r="F113" s="445">
        <v>5</v>
      </c>
      <c r="G113" s="446">
        <f t="shared" si="4"/>
        <v>43.99</v>
      </c>
      <c r="H113" s="457">
        <v>108</v>
      </c>
      <c r="J113" s="36"/>
      <c r="K113" s="36"/>
      <c r="L113" s="36"/>
      <c r="M113" s="36"/>
      <c r="N113" s="36"/>
    </row>
    <row r="114" spans="1:14" s="34" customFormat="1" ht="18">
      <c r="A114" s="492">
        <v>109</v>
      </c>
      <c r="B114" s="451"/>
      <c r="C114" s="481" t="s">
        <v>334</v>
      </c>
      <c r="D114" s="466" t="s">
        <v>19</v>
      </c>
      <c r="E114" s="455">
        <v>44</v>
      </c>
      <c r="F114" s="445"/>
      <c r="G114" s="446">
        <f t="shared" si="4"/>
        <v>44</v>
      </c>
      <c r="H114" s="457">
        <v>109</v>
      </c>
      <c r="J114" s="36"/>
      <c r="K114" s="36"/>
      <c r="L114" s="36"/>
      <c r="M114" s="36"/>
      <c r="N114" s="36"/>
    </row>
    <row r="115" spans="1:14" s="34" customFormat="1" ht="18">
      <c r="A115" s="492">
        <v>110</v>
      </c>
      <c r="B115" s="451"/>
      <c r="C115" s="483" t="s">
        <v>382</v>
      </c>
      <c r="D115" s="466" t="s">
        <v>436</v>
      </c>
      <c r="E115" s="455">
        <v>38.08</v>
      </c>
      <c r="F115" s="445">
        <v>6</v>
      </c>
      <c r="G115" s="446">
        <f t="shared" si="4"/>
        <v>44.08</v>
      </c>
      <c r="H115" s="457">
        <v>110</v>
      </c>
      <c r="J115" s="36"/>
      <c r="K115" s="36"/>
      <c r="L115" s="36"/>
      <c r="M115" s="36"/>
      <c r="N115" s="36"/>
    </row>
    <row r="116" spans="1:14" s="34" customFormat="1" ht="18">
      <c r="A116" s="492">
        <v>111</v>
      </c>
      <c r="B116" s="451"/>
      <c r="C116" s="479" t="s">
        <v>353</v>
      </c>
      <c r="D116" s="466" t="s">
        <v>94</v>
      </c>
      <c r="E116" s="455">
        <v>44.29</v>
      </c>
      <c r="F116" s="445"/>
      <c r="G116" s="446">
        <f t="shared" si="4"/>
        <v>44.29</v>
      </c>
      <c r="H116" s="457">
        <v>111</v>
      </c>
      <c r="J116" s="36"/>
      <c r="K116" s="36"/>
      <c r="L116" s="36"/>
      <c r="M116" s="36"/>
      <c r="N116" s="36"/>
    </row>
    <row r="117" spans="1:14" s="34" customFormat="1" ht="18">
      <c r="A117" s="492">
        <v>112</v>
      </c>
      <c r="B117" s="451"/>
      <c r="C117" s="481" t="s">
        <v>218</v>
      </c>
      <c r="D117" s="467" t="s">
        <v>47</v>
      </c>
      <c r="E117" s="455">
        <v>44.33</v>
      </c>
      <c r="F117" s="445"/>
      <c r="G117" s="446">
        <f t="shared" si="4"/>
        <v>44.33</v>
      </c>
      <c r="H117" s="457">
        <v>112</v>
      </c>
      <c r="J117" s="36"/>
      <c r="K117" s="36"/>
      <c r="L117" s="36"/>
      <c r="M117" s="36"/>
      <c r="N117" s="36"/>
    </row>
    <row r="118" spans="1:14" s="34" customFormat="1" ht="18">
      <c r="A118" s="492">
        <v>113</v>
      </c>
      <c r="B118" s="451"/>
      <c r="C118" s="480" t="s">
        <v>140</v>
      </c>
      <c r="D118" s="464" t="s">
        <v>172</v>
      </c>
      <c r="E118" s="455">
        <v>44.36</v>
      </c>
      <c r="F118" s="445"/>
      <c r="G118" s="446">
        <f t="shared" si="4"/>
        <v>44.36</v>
      </c>
      <c r="H118" s="457">
        <v>113</v>
      </c>
      <c r="J118" s="36"/>
      <c r="K118" s="36"/>
      <c r="L118" s="36"/>
      <c r="M118" s="36"/>
      <c r="N118" s="36"/>
    </row>
    <row r="119" spans="1:14" s="34" customFormat="1" ht="18">
      <c r="A119" s="492">
        <v>114</v>
      </c>
      <c r="B119" s="451"/>
      <c r="C119" s="479" t="s">
        <v>394</v>
      </c>
      <c r="D119" s="465" t="s">
        <v>175</v>
      </c>
      <c r="E119" s="455">
        <v>36.42</v>
      </c>
      <c r="F119" s="445">
        <v>8</v>
      </c>
      <c r="G119" s="446">
        <f t="shared" si="4"/>
        <v>44.42</v>
      </c>
      <c r="H119" s="457">
        <v>114</v>
      </c>
      <c r="J119" s="36"/>
      <c r="K119" s="36"/>
      <c r="L119" s="36"/>
      <c r="M119" s="36"/>
      <c r="N119" s="36"/>
    </row>
    <row r="120" spans="1:14" s="34" customFormat="1" ht="18">
      <c r="A120" s="492">
        <v>115</v>
      </c>
      <c r="B120" s="451"/>
      <c r="C120" s="478" t="s">
        <v>375</v>
      </c>
      <c r="D120" s="466" t="s">
        <v>34</v>
      </c>
      <c r="E120" s="455">
        <v>44.42</v>
      </c>
      <c r="F120" s="445"/>
      <c r="G120" s="446">
        <f t="shared" si="4"/>
        <v>44.42</v>
      </c>
      <c r="H120" s="457">
        <v>114</v>
      </c>
      <c r="J120" s="36"/>
      <c r="K120" s="36"/>
      <c r="L120" s="36"/>
      <c r="M120" s="36"/>
      <c r="N120" s="36"/>
    </row>
    <row r="121" spans="1:14" s="34" customFormat="1" ht="18">
      <c r="A121" s="492">
        <v>116</v>
      </c>
      <c r="B121" s="451"/>
      <c r="C121" s="480" t="s">
        <v>201</v>
      </c>
      <c r="D121" s="464" t="s">
        <v>45</v>
      </c>
      <c r="E121" s="455">
        <v>41.46</v>
      </c>
      <c r="F121" s="445">
        <v>3</v>
      </c>
      <c r="G121" s="446">
        <f t="shared" si="4"/>
        <v>44.46</v>
      </c>
      <c r="H121" s="457">
        <v>116</v>
      </c>
      <c r="J121" s="36"/>
      <c r="K121" s="36"/>
      <c r="L121" s="36"/>
      <c r="M121" s="36"/>
      <c r="N121" s="36"/>
    </row>
    <row r="122" spans="1:14" s="34" customFormat="1" ht="18">
      <c r="A122" s="492">
        <v>117</v>
      </c>
      <c r="B122" s="451"/>
      <c r="C122" s="478" t="s">
        <v>357</v>
      </c>
      <c r="D122" s="468" t="s">
        <v>54</v>
      </c>
      <c r="E122" s="455">
        <v>44.69</v>
      </c>
      <c r="F122" s="445"/>
      <c r="G122" s="446">
        <f t="shared" si="4"/>
        <v>44.69</v>
      </c>
      <c r="H122" s="457">
        <v>117</v>
      </c>
      <c r="J122" s="36"/>
      <c r="K122" s="36"/>
      <c r="L122" s="36"/>
      <c r="M122" s="36"/>
      <c r="N122" s="36"/>
    </row>
    <row r="123" spans="1:14" s="34" customFormat="1" ht="18">
      <c r="A123" s="492">
        <v>118</v>
      </c>
      <c r="B123" s="451"/>
      <c r="C123" s="478" t="s">
        <v>290</v>
      </c>
      <c r="D123" s="469" t="s">
        <v>171</v>
      </c>
      <c r="E123" s="455">
        <v>41.79</v>
      </c>
      <c r="F123" s="445">
        <v>3</v>
      </c>
      <c r="G123" s="446">
        <f t="shared" si="4"/>
        <v>44.79</v>
      </c>
      <c r="H123" s="457">
        <v>118</v>
      </c>
      <c r="J123" s="36"/>
      <c r="K123" s="36"/>
      <c r="L123" s="36"/>
      <c r="M123" s="36"/>
      <c r="N123" s="36"/>
    </row>
    <row r="124" spans="1:14" s="34" customFormat="1" ht="18">
      <c r="A124" s="492">
        <v>119</v>
      </c>
      <c r="B124" s="451"/>
      <c r="C124" s="478" t="s">
        <v>282</v>
      </c>
      <c r="D124" s="464" t="s">
        <v>85</v>
      </c>
      <c r="E124" s="455">
        <v>44.88</v>
      </c>
      <c r="F124" s="445"/>
      <c r="G124" s="446">
        <f>F124+E124</f>
        <v>44.88</v>
      </c>
      <c r="H124" s="457">
        <v>119</v>
      </c>
      <c r="J124" s="36"/>
      <c r="K124" s="36"/>
      <c r="L124" s="36"/>
      <c r="M124" s="36"/>
      <c r="N124" s="36"/>
    </row>
    <row r="125" spans="1:14" s="34" customFormat="1" ht="18">
      <c r="A125" s="492">
        <v>120</v>
      </c>
      <c r="B125" s="451"/>
      <c r="C125" s="481" t="s">
        <v>225</v>
      </c>
      <c r="D125" s="464" t="s">
        <v>48</v>
      </c>
      <c r="E125" s="455">
        <v>44.94</v>
      </c>
      <c r="F125" s="445"/>
      <c r="G125" s="446">
        <f t="shared" ref="G125:G148" si="5">SUM(E125,F125)</f>
        <v>44.94</v>
      </c>
      <c r="H125" s="457">
        <v>120</v>
      </c>
      <c r="J125" s="36"/>
      <c r="K125" s="36"/>
      <c r="L125" s="36"/>
      <c r="M125" s="36"/>
      <c r="N125" s="36"/>
    </row>
    <row r="126" spans="1:14" s="34" customFormat="1" ht="18">
      <c r="A126" s="492">
        <v>121</v>
      </c>
      <c r="B126" s="451"/>
      <c r="C126" s="481" t="s">
        <v>439</v>
      </c>
      <c r="D126" s="464" t="s">
        <v>48</v>
      </c>
      <c r="E126" s="455">
        <v>39.979999999999997</v>
      </c>
      <c r="F126" s="445">
        <v>5</v>
      </c>
      <c r="G126" s="446">
        <f t="shared" si="5"/>
        <v>44.98</v>
      </c>
      <c r="H126" s="457">
        <v>121</v>
      </c>
      <c r="J126" s="36"/>
      <c r="K126" s="36"/>
      <c r="L126" s="36"/>
      <c r="M126" s="36"/>
      <c r="N126" s="36"/>
    </row>
    <row r="127" spans="1:14" s="34" customFormat="1" ht="18">
      <c r="A127" s="492">
        <v>122</v>
      </c>
      <c r="B127" s="451"/>
      <c r="C127" s="478" t="s">
        <v>259</v>
      </c>
      <c r="D127" s="466" t="s">
        <v>41</v>
      </c>
      <c r="E127" s="455">
        <v>40.19</v>
      </c>
      <c r="F127" s="445">
        <v>5</v>
      </c>
      <c r="G127" s="446">
        <f t="shared" si="5"/>
        <v>45.19</v>
      </c>
      <c r="H127" s="457">
        <v>122</v>
      </c>
      <c r="J127" s="36"/>
      <c r="K127" s="36"/>
      <c r="L127" s="36"/>
      <c r="M127" s="36"/>
      <c r="N127" s="36"/>
    </row>
    <row r="128" spans="1:14" s="34" customFormat="1" ht="18">
      <c r="A128" s="492">
        <v>123</v>
      </c>
      <c r="B128" s="451"/>
      <c r="C128" s="480" t="s">
        <v>196</v>
      </c>
      <c r="D128" s="464" t="s">
        <v>45</v>
      </c>
      <c r="E128" s="455">
        <v>45.21</v>
      </c>
      <c r="F128" s="445"/>
      <c r="G128" s="446">
        <f t="shared" si="5"/>
        <v>45.21</v>
      </c>
      <c r="H128" s="457">
        <v>123</v>
      </c>
      <c r="J128" s="36"/>
      <c r="K128" s="36"/>
      <c r="L128" s="36"/>
      <c r="M128" s="36"/>
      <c r="N128" s="36"/>
    </row>
    <row r="129" spans="1:14" s="34" customFormat="1" ht="18">
      <c r="A129" s="492">
        <v>124</v>
      </c>
      <c r="B129" s="451"/>
      <c r="C129" s="481" t="s">
        <v>222</v>
      </c>
      <c r="D129" s="464" t="s">
        <v>48</v>
      </c>
      <c r="E129" s="455">
        <v>42.21</v>
      </c>
      <c r="F129" s="445">
        <v>3</v>
      </c>
      <c r="G129" s="446">
        <f t="shared" si="5"/>
        <v>45.21</v>
      </c>
      <c r="H129" s="457">
        <v>123</v>
      </c>
      <c r="J129" s="36"/>
      <c r="K129" s="36"/>
      <c r="L129" s="36"/>
      <c r="M129" s="36"/>
      <c r="N129" s="36"/>
    </row>
    <row r="130" spans="1:14" s="34" customFormat="1" ht="18">
      <c r="A130" s="492">
        <v>125</v>
      </c>
      <c r="B130" s="451"/>
      <c r="C130" s="480" t="s">
        <v>197</v>
      </c>
      <c r="D130" s="464" t="s">
        <v>45</v>
      </c>
      <c r="E130" s="455">
        <v>42.22</v>
      </c>
      <c r="F130" s="445">
        <v>3</v>
      </c>
      <c r="G130" s="446">
        <f t="shared" si="5"/>
        <v>45.22</v>
      </c>
      <c r="H130" s="457">
        <v>125</v>
      </c>
      <c r="J130" s="36"/>
      <c r="K130" s="36"/>
      <c r="L130" s="36"/>
      <c r="M130" s="36"/>
      <c r="N130" s="36"/>
    </row>
    <row r="131" spans="1:14" s="34" customFormat="1" ht="18">
      <c r="A131" s="492">
        <v>126</v>
      </c>
      <c r="B131" s="451"/>
      <c r="C131" s="484" t="s">
        <v>254</v>
      </c>
      <c r="D131" s="464" t="s">
        <v>39</v>
      </c>
      <c r="E131" s="455">
        <v>39.840000000000003</v>
      </c>
      <c r="F131" s="445">
        <v>6</v>
      </c>
      <c r="G131" s="446">
        <f t="shared" si="5"/>
        <v>45.84</v>
      </c>
      <c r="H131" s="457">
        <v>126</v>
      </c>
      <c r="J131" s="36"/>
      <c r="K131" s="36"/>
      <c r="L131" s="36"/>
      <c r="M131" s="36"/>
      <c r="N131" s="36"/>
    </row>
    <row r="132" spans="1:14" s="34" customFormat="1" ht="18">
      <c r="A132" s="492">
        <v>127</v>
      </c>
      <c r="B132" s="451"/>
      <c r="C132" s="480" t="s">
        <v>425</v>
      </c>
      <c r="D132" s="466" t="s">
        <v>79</v>
      </c>
      <c r="E132" s="455">
        <v>40.93</v>
      </c>
      <c r="F132" s="445">
        <v>5</v>
      </c>
      <c r="G132" s="446">
        <f t="shared" si="5"/>
        <v>45.93</v>
      </c>
      <c r="H132" s="457">
        <v>127</v>
      </c>
      <c r="J132" s="36"/>
      <c r="K132" s="36"/>
      <c r="L132" s="36"/>
      <c r="M132" s="36"/>
      <c r="N132" s="36"/>
    </row>
    <row r="133" spans="1:14" s="34" customFormat="1" ht="18">
      <c r="A133" s="492">
        <v>128</v>
      </c>
      <c r="B133" s="451"/>
      <c r="C133" s="479" t="s">
        <v>400</v>
      </c>
      <c r="D133" s="465" t="s">
        <v>175</v>
      </c>
      <c r="E133" s="455">
        <v>46.17</v>
      </c>
      <c r="F133" s="445"/>
      <c r="G133" s="446">
        <f t="shared" si="5"/>
        <v>46.17</v>
      </c>
      <c r="H133" s="457">
        <v>128</v>
      </c>
      <c r="J133" s="36"/>
      <c r="K133" s="36"/>
      <c r="L133" s="36"/>
      <c r="M133" s="36"/>
      <c r="N133" s="36"/>
    </row>
    <row r="134" spans="1:14" s="34" customFormat="1" ht="18">
      <c r="A134" s="492">
        <v>129</v>
      </c>
      <c r="B134" s="451"/>
      <c r="C134" s="478" t="s">
        <v>287</v>
      </c>
      <c r="D134" s="469" t="s">
        <v>171</v>
      </c>
      <c r="E134" s="455">
        <v>38.46</v>
      </c>
      <c r="F134" s="445">
        <v>8</v>
      </c>
      <c r="G134" s="446">
        <f t="shared" si="5"/>
        <v>46.46</v>
      </c>
      <c r="H134" s="457">
        <v>129</v>
      </c>
      <c r="J134" s="36"/>
      <c r="K134" s="36"/>
      <c r="L134" s="36"/>
      <c r="M134" s="36"/>
      <c r="N134" s="36"/>
    </row>
    <row r="135" spans="1:14" s="34" customFormat="1" ht="18">
      <c r="A135" s="492">
        <v>130</v>
      </c>
      <c r="B135" s="451"/>
      <c r="C135" s="481" t="s">
        <v>332</v>
      </c>
      <c r="D135" s="466" t="s">
        <v>19</v>
      </c>
      <c r="E135" s="455">
        <v>40.64</v>
      </c>
      <c r="F135" s="445">
        <v>6</v>
      </c>
      <c r="G135" s="446">
        <f t="shared" si="5"/>
        <v>46.64</v>
      </c>
      <c r="H135" s="457">
        <v>130</v>
      </c>
      <c r="J135" s="36"/>
      <c r="K135" s="36"/>
      <c r="L135" s="36"/>
      <c r="M135" s="36"/>
      <c r="N135" s="36"/>
    </row>
    <row r="136" spans="1:14" s="34" customFormat="1" ht="18">
      <c r="A136" s="492">
        <v>131</v>
      </c>
      <c r="B136" s="451"/>
      <c r="C136" s="481" t="s">
        <v>370</v>
      </c>
      <c r="D136" s="468" t="s">
        <v>92</v>
      </c>
      <c r="E136" s="455">
        <v>46.71</v>
      </c>
      <c r="F136" s="445"/>
      <c r="G136" s="446">
        <f t="shared" si="5"/>
        <v>46.71</v>
      </c>
      <c r="H136" s="457">
        <v>131</v>
      </c>
      <c r="J136" s="36"/>
      <c r="K136" s="36"/>
      <c r="L136" s="36"/>
      <c r="M136" s="36"/>
      <c r="N136" s="36"/>
    </row>
    <row r="137" spans="1:14" s="34" customFormat="1" ht="18">
      <c r="A137" s="492">
        <v>132</v>
      </c>
      <c r="B137" s="451"/>
      <c r="C137" s="479" t="s">
        <v>293</v>
      </c>
      <c r="D137" s="469" t="s">
        <v>171</v>
      </c>
      <c r="E137" s="455">
        <v>46.79</v>
      </c>
      <c r="F137" s="445"/>
      <c r="G137" s="446">
        <f t="shared" si="5"/>
        <v>46.79</v>
      </c>
      <c r="H137" s="457">
        <v>132</v>
      </c>
      <c r="J137" s="36"/>
      <c r="K137" s="36"/>
      <c r="L137" s="36"/>
      <c r="M137" s="36"/>
      <c r="N137" s="36"/>
    </row>
    <row r="138" spans="1:14" s="34" customFormat="1" ht="18">
      <c r="A138" s="492">
        <v>133</v>
      </c>
      <c r="B138" s="451"/>
      <c r="C138" s="481" t="s">
        <v>335</v>
      </c>
      <c r="D138" s="466" t="s">
        <v>19</v>
      </c>
      <c r="E138" s="455">
        <v>41.8</v>
      </c>
      <c r="F138" s="445">
        <v>5</v>
      </c>
      <c r="G138" s="446">
        <f t="shared" si="5"/>
        <v>46.8</v>
      </c>
      <c r="H138" s="457">
        <v>133</v>
      </c>
      <c r="J138" s="36"/>
      <c r="K138" s="36"/>
      <c r="L138" s="36"/>
      <c r="M138" s="36"/>
      <c r="N138" s="36"/>
    </row>
    <row r="139" spans="1:14" s="34" customFormat="1" ht="18">
      <c r="A139" s="492">
        <v>134</v>
      </c>
      <c r="B139" s="451"/>
      <c r="C139" s="483" t="s">
        <v>249</v>
      </c>
      <c r="D139" s="464" t="s">
        <v>38</v>
      </c>
      <c r="E139" s="455">
        <v>43.93</v>
      </c>
      <c r="F139" s="445">
        <v>3</v>
      </c>
      <c r="G139" s="446">
        <f t="shared" si="5"/>
        <v>46.93</v>
      </c>
      <c r="H139" s="457">
        <v>134</v>
      </c>
      <c r="J139" s="36"/>
      <c r="K139" s="36"/>
      <c r="L139" s="36"/>
      <c r="M139" s="36"/>
      <c r="N139" s="36"/>
    </row>
    <row r="140" spans="1:14" s="34" customFormat="1" ht="18">
      <c r="A140" s="492">
        <v>135</v>
      </c>
      <c r="B140" s="451"/>
      <c r="C140" s="481" t="s">
        <v>306</v>
      </c>
      <c r="D140" s="466" t="s">
        <v>20</v>
      </c>
      <c r="E140" s="455">
        <v>43.99</v>
      </c>
      <c r="F140" s="445">
        <v>3</v>
      </c>
      <c r="G140" s="446">
        <f t="shared" si="5"/>
        <v>46.99</v>
      </c>
      <c r="H140" s="457">
        <v>135</v>
      </c>
      <c r="J140" s="36"/>
      <c r="K140" s="36"/>
      <c r="L140" s="36"/>
      <c r="M140" s="36"/>
      <c r="N140" s="36"/>
    </row>
    <row r="141" spans="1:14" s="34" customFormat="1" ht="18">
      <c r="A141" s="492">
        <v>136</v>
      </c>
      <c r="B141" s="451"/>
      <c r="C141" s="481" t="s">
        <v>456</v>
      </c>
      <c r="D141" s="464" t="s">
        <v>38</v>
      </c>
      <c r="E141" s="455">
        <v>47.03</v>
      </c>
      <c r="F141" s="445"/>
      <c r="G141" s="446">
        <f t="shared" si="5"/>
        <v>47.03</v>
      </c>
      <c r="H141" s="457">
        <v>136</v>
      </c>
      <c r="J141" s="36"/>
      <c r="K141" s="36"/>
      <c r="L141" s="36"/>
      <c r="M141" s="36"/>
      <c r="N141" s="36"/>
    </row>
    <row r="142" spans="1:14" s="34" customFormat="1" ht="18">
      <c r="A142" s="492">
        <v>137</v>
      </c>
      <c r="B142" s="451"/>
      <c r="C142" s="479" t="s">
        <v>355</v>
      </c>
      <c r="D142" s="466" t="s">
        <v>94</v>
      </c>
      <c r="E142" s="455">
        <v>47.18</v>
      </c>
      <c r="F142" s="445"/>
      <c r="G142" s="446">
        <f t="shared" si="5"/>
        <v>47.18</v>
      </c>
      <c r="H142" s="457">
        <v>137</v>
      </c>
      <c r="J142" s="36"/>
      <c r="K142" s="36"/>
      <c r="L142" s="36"/>
      <c r="M142" s="36"/>
      <c r="N142" s="36"/>
    </row>
    <row r="143" spans="1:14" s="34" customFormat="1" ht="18">
      <c r="A143" s="492">
        <v>138</v>
      </c>
      <c r="B143" s="451"/>
      <c r="C143" s="481" t="s">
        <v>302</v>
      </c>
      <c r="D143" s="466" t="s">
        <v>20</v>
      </c>
      <c r="E143" s="455">
        <v>47.29</v>
      </c>
      <c r="F143" s="445"/>
      <c r="G143" s="446">
        <f t="shared" si="5"/>
        <v>47.29</v>
      </c>
      <c r="H143" s="457">
        <v>138</v>
      </c>
      <c r="J143" s="36"/>
      <c r="K143" s="36"/>
      <c r="L143" s="36"/>
      <c r="M143" s="36"/>
      <c r="N143" s="36"/>
    </row>
    <row r="144" spans="1:14" s="34" customFormat="1" ht="18">
      <c r="A144" s="492">
        <v>139</v>
      </c>
      <c r="B144" s="451"/>
      <c r="C144" s="480" t="s">
        <v>345</v>
      </c>
      <c r="D144" s="465" t="s">
        <v>52</v>
      </c>
      <c r="E144" s="455">
        <v>41.46</v>
      </c>
      <c r="F144" s="445">
        <v>6</v>
      </c>
      <c r="G144" s="446">
        <f t="shared" si="5"/>
        <v>47.46</v>
      </c>
      <c r="H144" s="457">
        <v>139</v>
      </c>
      <c r="J144" s="36"/>
      <c r="K144" s="36"/>
      <c r="L144" s="36"/>
      <c r="M144" s="36"/>
      <c r="N144" s="36"/>
    </row>
    <row r="145" spans="1:14" s="34" customFormat="1" ht="18">
      <c r="A145" s="492">
        <v>140</v>
      </c>
      <c r="B145" s="451"/>
      <c r="C145" s="486" t="s">
        <v>445</v>
      </c>
      <c r="D145" s="464" t="s">
        <v>169</v>
      </c>
      <c r="E145" s="455">
        <v>47.57</v>
      </c>
      <c r="F145" s="445"/>
      <c r="G145" s="446">
        <f t="shared" si="5"/>
        <v>47.57</v>
      </c>
      <c r="H145" s="457">
        <v>140</v>
      </c>
      <c r="J145" s="36"/>
      <c r="K145" s="36"/>
      <c r="L145" s="36"/>
      <c r="M145" s="36"/>
      <c r="N145" s="36"/>
    </row>
    <row r="146" spans="1:14" s="34" customFormat="1" ht="18">
      <c r="A146" s="492">
        <v>141</v>
      </c>
      <c r="B146" s="451"/>
      <c r="C146" s="481" t="s">
        <v>430</v>
      </c>
      <c r="D146" s="466" t="s">
        <v>21</v>
      </c>
      <c r="E146" s="455">
        <v>47.59</v>
      </c>
      <c r="F146" s="445"/>
      <c r="G146" s="446">
        <f t="shared" si="5"/>
        <v>47.59</v>
      </c>
      <c r="H146" s="457">
        <v>141</v>
      </c>
      <c r="J146" s="36"/>
      <c r="K146" s="36"/>
      <c r="L146" s="36"/>
      <c r="M146" s="36"/>
      <c r="N146" s="36"/>
    </row>
    <row r="147" spans="1:14" s="34" customFormat="1" ht="18">
      <c r="A147" s="492">
        <v>142</v>
      </c>
      <c r="B147" s="451"/>
      <c r="C147" s="478" t="s">
        <v>242</v>
      </c>
      <c r="D147" s="464" t="s">
        <v>50</v>
      </c>
      <c r="E147" s="455">
        <v>47.99</v>
      </c>
      <c r="F147" s="445"/>
      <c r="G147" s="446">
        <f t="shared" si="5"/>
        <v>47.99</v>
      </c>
      <c r="H147" s="457">
        <v>142</v>
      </c>
      <c r="J147" s="36"/>
      <c r="K147" s="36"/>
      <c r="L147" s="36"/>
      <c r="M147" s="36"/>
      <c r="N147" s="36"/>
    </row>
    <row r="148" spans="1:14" s="34" customFormat="1" ht="18">
      <c r="A148" s="492">
        <v>143</v>
      </c>
      <c r="B148" s="451"/>
      <c r="C148" s="479" t="s">
        <v>313</v>
      </c>
      <c r="D148" s="466" t="s">
        <v>173</v>
      </c>
      <c r="E148" s="455">
        <v>48.04</v>
      </c>
      <c r="F148" s="445"/>
      <c r="G148" s="446">
        <f t="shared" si="5"/>
        <v>48.04</v>
      </c>
      <c r="H148" s="457">
        <v>143</v>
      </c>
      <c r="J148" s="36"/>
      <c r="K148" s="36"/>
      <c r="L148" s="36"/>
      <c r="M148" s="36"/>
      <c r="N148" s="36"/>
    </row>
    <row r="149" spans="1:14" s="34" customFormat="1" ht="18">
      <c r="A149" s="492">
        <v>144</v>
      </c>
      <c r="B149" s="451"/>
      <c r="C149" s="478" t="s">
        <v>271</v>
      </c>
      <c r="D149" s="464" t="s">
        <v>501</v>
      </c>
      <c r="E149" s="455">
        <v>45.31</v>
      </c>
      <c r="F149" s="445">
        <v>3</v>
      </c>
      <c r="G149" s="445">
        <f>E149+F149</f>
        <v>48.31</v>
      </c>
      <c r="H149" s="457">
        <v>144</v>
      </c>
      <c r="J149" s="36"/>
      <c r="K149" s="36"/>
      <c r="L149" s="36"/>
      <c r="M149" s="36"/>
      <c r="N149" s="36"/>
    </row>
    <row r="150" spans="1:14" s="34" customFormat="1" ht="18">
      <c r="A150" s="492">
        <v>145</v>
      </c>
      <c r="B150" s="451"/>
      <c r="C150" s="478" t="s">
        <v>289</v>
      </c>
      <c r="D150" s="469" t="s">
        <v>171</v>
      </c>
      <c r="E150" s="455">
        <v>48.44</v>
      </c>
      <c r="F150" s="445"/>
      <c r="G150" s="446">
        <f>SUM(E150,F150)</f>
        <v>48.44</v>
      </c>
      <c r="H150" s="457">
        <v>145</v>
      </c>
      <c r="J150" s="36"/>
      <c r="K150" s="36"/>
      <c r="L150" s="36"/>
      <c r="M150" s="36"/>
      <c r="N150" s="36"/>
    </row>
    <row r="151" spans="1:14" s="34" customFormat="1" ht="18">
      <c r="A151" s="492">
        <v>146</v>
      </c>
      <c r="B151" s="451"/>
      <c r="C151" s="479" t="s">
        <v>399</v>
      </c>
      <c r="D151" s="465" t="s">
        <v>175</v>
      </c>
      <c r="E151" s="455">
        <v>40.58</v>
      </c>
      <c r="F151" s="445">
        <v>8</v>
      </c>
      <c r="G151" s="446">
        <f>SUM(E151,F151)</f>
        <v>48.58</v>
      </c>
      <c r="H151" s="457">
        <v>146</v>
      </c>
      <c r="J151" s="36"/>
      <c r="K151" s="36"/>
      <c r="L151" s="36"/>
      <c r="M151" s="36"/>
      <c r="N151" s="36"/>
    </row>
    <row r="152" spans="1:14" s="34" customFormat="1" ht="18">
      <c r="A152" s="492">
        <v>147</v>
      </c>
      <c r="B152" s="451"/>
      <c r="C152" s="478" t="s">
        <v>277</v>
      </c>
      <c r="D152" s="464" t="s">
        <v>501</v>
      </c>
      <c r="E152" s="455">
        <v>48.64</v>
      </c>
      <c r="F152" s="445"/>
      <c r="G152" s="445">
        <f>E152+F152</f>
        <v>48.64</v>
      </c>
      <c r="H152" s="457">
        <v>147</v>
      </c>
      <c r="J152" s="36"/>
      <c r="K152" s="36"/>
      <c r="L152" s="36"/>
      <c r="M152" s="36"/>
      <c r="N152" s="36"/>
    </row>
    <row r="153" spans="1:14" s="34" customFormat="1" ht="18">
      <c r="A153" s="492">
        <v>148</v>
      </c>
      <c r="B153" s="451"/>
      <c r="C153" s="478" t="s">
        <v>148</v>
      </c>
      <c r="D153" s="466" t="s">
        <v>40</v>
      </c>
      <c r="E153" s="455">
        <v>40.700000000000003</v>
      </c>
      <c r="F153" s="445">
        <v>8</v>
      </c>
      <c r="G153" s="446">
        <f>SUM(E153,F153)</f>
        <v>48.7</v>
      </c>
      <c r="H153" s="457">
        <v>148</v>
      </c>
      <c r="J153" s="36"/>
      <c r="K153" s="36"/>
      <c r="L153" s="36"/>
      <c r="M153" s="36"/>
      <c r="N153" s="36"/>
    </row>
    <row r="154" spans="1:14" s="34" customFormat="1" ht="18">
      <c r="A154" s="492">
        <v>149</v>
      </c>
      <c r="B154" s="451"/>
      <c r="C154" s="478" t="s">
        <v>240</v>
      </c>
      <c r="D154" s="464" t="s">
        <v>50</v>
      </c>
      <c r="E154" s="455">
        <v>48.79</v>
      </c>
      <c r="F154" s="445"/>
      <c r="G154" s="446">
        <f>SUM(E154,F154)</f>
        <v>48.79</v>
      </c>
      <c r="H154" s="457">
        <v>149</v>
      </c>
      <c r="J154" s="36"/>
      <c r="K154" s="36"/>
      <c r="L154" s="36"/>
      <c r="M154" s="36"/>
      <c r="N154" s="36"/>
    </row>
    <row r="155" spans="1:14" s="34" customFormat="1" ht="18">
      <c r="A155" s="492">
        <v>150</v>
      </c>
      <c r="B155" s="451"/>
      <c r="C155" s="478" t="s">
        <v>275</v>
      </c>
      <c r="D155" s="464" t="s">
        <v>501</v>
      </c>
      <c r="E155" s="455">
        <v>45.8</v>
      </c>
      <c r="F155" s="445">
        <v>3</v>
      </c>
      <c r="G155" s="445">
        <f>E155+F155</f>
        <v>48.8</v>
      </c>
      <c r="H155" s="457">
        <v>150</v>
      </c>
      <c r="J155" s="36"/>
      <c r="K155" s="36"/>
      <c r="L155" s="36"/>
      <c r="M155" s="36"/>
      <c r="N155" s="36"/>
    </row>
    <row r="156" spans="1:14" s="34" customFormat="1" ht="18">
      <c r="A156" s="492">
        <v>151</v>
      </c>
      <c r="B156" s="451"/>
      <c r="C156" s="478" t="s">
        <v>324</v>
      </c>
      <c r="D156" s="466" t="s">
        <v>174</v>
      </c>
      <c r="E156" s="455">
        <v>48.86</v>
      </c>
      <c r="F156" s="445"/>
      <c r="G156" s="446">
        <f t="shared" ref="G156:G196" si="6">SUM(E156,F156)</f>
        <v>48.86</v>
      </c>
      <c r="H156" s="457">
        <v>151</v>
      </c>
      <c r="J156" s="36"/>
      <c r="K156" s="36"/>
      <c r="L156" s="36"/>
      <c r="M156" s="36"/>
      <c r="N156" s="36"/>
    </row>
    <row r="157" spans="1:14" s="34" customFormat="1" ht="18">
      <c r="A157" s="492">
        <v>152</v>
      </c>
      <c r="B157" s="451"/>
      <c r="C157" s="480" t="s">
        <v>424</v>
      </c>
      <c r="D157" s="466" t="s">
        <v>79</v>
      </c>
      <c r="E157" s="455">
        <v>49.13</v>
      </c>
      <c r="F157" s="445"/>
      <c r="G157" s="446">
        <f t="shared" si="6"/>
        <v>49.13</v>
      </c>
      <c r="H157" s="457">
        <v>152</v>
      </c>
      <c r="J157" s="36"/>
      <c r="K157" s="36"/>
      <c r="L157" s="36"/>
      <c r="M157" s="36"/>
      <c r="N157" s="36"/>
    </row>
    <row r="158" spans="1:14" s="34" customFormat="1" ht="18">
      <c r="A158" s="492">
        <v>153</v>
      </c>
      <c r="B158" s="451"/>
      <c r="C158" s="481" t="s">
        <v>330</v>
      </c>
      <c r="D158" s="466" t="s">
        <v>19</v>
      </c>
      <c r="E158" s="455">
        <v>43.33</v>
      </c>
      <c r="F158" s="445">
        <v>6</v>
      </c>
      <c r="G158" s="446">
        <f t="shared" si="6"/>
        <v>49.33</v>
      </c>
      <c r="H158" s="457">
        <v>153</v>
      </c>
      <c r="J158" s="36"/>
      <c r="K158" s="36"/>
      <c r="L158" s="36"/>
      <c r="M158" s="36"/>
      <c r="N158" s="36"/>
    </row>
    <row r="159" spans="1:14" s="34" customFormat="1" ht="18">
      <c r="A159" s="492">
        <v>154</v>
      </c>
      <c r="B159" s="451"/>
      <c r="C159" s="481" t="s">
        <v>250</v>
      </c>
      <c r="D159" s="464" t="s">
        <v>38</v>
      </c>
      <c r="E159" s="455">
        <v>44.43</v>
      </c>
      <c r="F159" s="445">
        <v>5</v>
      </c>
      <c r="G159" s="446">
        <f t="shared" si="6"/>
        <v>49.43</v>
      </c>
      <c r="H159" s="457">
        <v>154</v>
      </c>
      <c r="J159" s="36"/>
      <c r="K159" s="36"/>
      <c r="L159" s="36"/>
      <c r="M159" s="36"/>
      <c r="N159" s="36"/>
    </row>
    <row r="160" spans="1:14" s="34" customFormat="1" ht="18">
      <c r="A160" s="492">
        <v>155</v>
      </c>
      <c r="B160" s="451"/>
      <c r="C160" s="478" t="s">
        <v>387</v>
      </c>
      <c r="D160" s="468" t="s">
        <v>437</v>
      </c>
      <c r="E160" s="455">
        <v>49.49</v>
      </c>
      <c r="F160" s="445"/>
      <c r="G160" s="446">
        <f t="shared" si="6"/>
        <v>49.49</v>
      </c>
      <c r="H160" s="457">
        <v>155</v>
      </c>
      <c r="J160" s="36"/>
      <c r="K160" s="36"/>
      <c r="L160" s="36"/>
      <c r="M160" s="36"/>
      <c r="N160" s="36"/>
    </row>
    <row r="161" spans="1:14" s="34" customFormat="1" ht="18">
      <c r="A161" s="492">
        <v>156</v>
      </c>
      <c r="B161" s="451"/>
      <c r="C161" s="481" t="s">
        <v>303</v>
      </c>
      <c r="D161" s="466" t="s">
        <v>20</v>
      </c>
      <c r="E161" s="455">
        <v>40.69</v>
      </c>
      <c r="F161" s="445">
        <v>9</v>
      </c>
      <c r="G161" s="446">
        <f t="shared" si="6"/>
        <v>49.69</v>
      </c>
      <c r="H161" s="457">
        <v>156</v>
      </c>
      <c r="J161" s="36"/>
      <c r="K161" s="36"/>
      <c r="L161" s="36"/>
      <c r="M161" s="36"/>
      <c r="N161" s="36"/>
    </row>
    <row r="162" spans="1:14" s="34" customFormat="1" ht="18">
      <c r="A162" s="492">
        <v>157</v>
      </c>
      <c r="B162" s="451"/>
      <c r="C162" s="481" t="s">
        <v>367</v>
      </c>
      <c r="D162" s="468" t="s">
        <v>92</v>
      </c>
      <c r="E162" s="455">
        <v>50.09</v>
      </c>
      <c r="F162" s="445"/>
      <c r="G162" s="446">
        <f t="shared" si="6"/>
        <v>50.09</v>
      </c>
      <c r="H162" s="457">
        <v>157</v>
      </c>
      <c r="J162" s="36"/>
      <c r="K162" s="36"/>
      <c r="L162" s="36"/>
      <c r="M162" s="36"/>
      <c r="N162" s="36"/>
    </row>
    <row r="163" spans="1:14" s="34" customFormat="1" ht="18">
      <c r="A163" s="492">
        <v>158</v>
      </c>
      <c r="B163" s="451"/>
      <c r="C163" s="478" t="s">
        <v>188</v>
      </c>
      <c r="D163" s="464" t="s">
        <v>169</v>
      </c>
      <c r="E163" s="455">
        <v>47.26</v>
      </c>
      <c r="F163" s="445">
        <v>3</v>
      </c>
      <c r="G163" s="446">
        <f t="shared" si="6"/>
        <v>50.26</v>
      </c>
      <c r="H163" s="457">
        <v>158</v>
      </c>
      <c r="J163" s="36"/>
      <c r="K163" s="36"/>
      <c r="L163" s="36"/>
      <c r="M163" s="36"/>
      <c r="N163" s="36"/>
    </row>
    <row r="164" spans="1:14" s="34" customFormat="1" ht="18">
      <c r="A164" s="492">
        <v>159</v>
      </c>
      <c r="B164" s="451"/>
      <c r="C164" s="478" t="s">
        <v>239</v>
      </c>
      <c r="D164" s="464" t="s">
        <v>50</v>
      </c>
      <c r="E164" s="455">
        <v>50.32</v>
      </c>
      <c r="F164" s="445"/>
      <c r="G164" s="446">
        <f t="shared" si="6"/>
        <v>50.32</v>
      </c>
      <c r="H164" s="457">
        <v>159</v>
      </c>
      <c r="J164" s="36"/>
      <c r="K164" s="36"/>
      <c r="L164" s="36"/>
      <c r="M164" s="36"/>
      <c r="N164" s="36"/>
    </row>
    <row r="165" spans="1:14" s="34" customFormat="1" ht="18">
      <c r="A165" s="492">
        <v>160</v>
      </c>
      <c r="B165" s="451"/>
      <c r="C165" s="483" t="s">
        <v>383</v>
      </c>
      <c r="D165" s="466" t="s">
        <v>436</v>
      </c>
      <c r="E165" s="455">
        <v>47.37</v>
      </c>
      <c r="F165" s="445">
        <v>3</v>
      </c>
      <c r="G165" s="446">
        <f t="shared" si="6"/>
        <v>50.37</v>
      </c>
      <c r="H165" s="457">
        <v>160</v>
      </c>
      <c r="J165" s="36"/>
      <c r="K165" s="36"/>
      <c r="L165" s="36"/>
      <c r="M165" s="36"/>
      <c r="N165" s="36"/>
    </row>
    <row r="166" spans="1:14" s="34" customFormat="1" ht="18">
      <c r="A166" s="492">
        <v>161</v>
      </c>
      <c r="B166" s="451"/>
      <c r="C166" s="478" t="s">
        <v>178</v>
      </c>
      <c r="D166" s="464" t="s">
        <v>435</v>
      </c>
      <c r="E166" s="455">
        <v>45.46</v>
      </c>
      <c r="F166" s="445">
        <v>5</v>
      </c>
      <c r="G166" s="446">
        <f t="shared" si="6"/>
        <v>50.46</v>
      </c>
      <c r="H166" s="457">
        <v>161</v>
      </c>
      <c r="J166" s="36"/>
      <c r="K166" s="36"/>
      <c r="L166" s="36"/>
      <c r="M166" s="36"/>
      <c r="N166" s="36"/>
    </row>
    <row r="167" spans="1:14" s="34" customFormat="1" ht="18">
      <c r="A167" s="492">
        <v>162</v>
      </c>
      <c r="B167" s="451"/>
      <c r="C167" s="480" t="s">
        <v>413</v>
      </c>
      <c r="D167" s="466" t="s">
        <v>96</v>
      </c>
      <c r="E167" s="455">
        <v>50.48</v>
      </c>
      <c r="F167" s="445"/>
      <c r="G167" s="446">
        <f t="shared" si="6"/>
        <v>50.48</v>
      </c>
      <c r="H167" s="457">
        <v>162</v>
      </c>
      <c r="J167" s="36"/>
      <c r="K167" s="36"/>
      <c r="L167" s="36"/>
      <c r="M167" s="36"/>
      <c r="N167" s="36"/>
    </row>
    <row r="168" spans="1:14" s="34" customFormat="1" ht="18">
      <c r="A168" s="492">
        <v>163</v>
      </c>
      <c r="B168" s="451"/>
      <c r="C168" s="479" t="s">
        <v>294</v>
      </c>
      <c r="D168" s="469" t="s">
        <v>171</v>
      </c>
      <c r="E168" s="455">
        <v>50.51</v>
      </c>
      <c r="F168" s="445"/>
      <c r="G168" s="446">
        <f t="shared" si="6"/>
        <v>50.51</v>
      </c>
      <c r="H168" s="457">
        <v>163</v>
      </c>
      <c r="J168" s="36"/>
      <c r="K168" s="36"/>
      <c r="L168" s="36"/>
      <c r="M168" s="36"/>
      <c r="N168" s="36"/>
    </row>
    <row r="169" spans="1:14" s="34" customFormat="1" ht="18">
      <c r="A169" s="492">
        <v>164</v>
      </c>
      <c r="B169" s="451"/>
      <c r="C169" s="487" t="s">
        <v>207</v>
      </c>
      <c r="D169" s="466" t="s">
        <v>18</v>
      </c>
      <c r="E169" s="455">
        <v>47.68</v>
      </c>
      <c r="F169" s="445">
        <v>3</v>
      </c>
      <c r="G169" s="446">
        <f t="shared" si="6"/>
        <v>50.68</v>
      </c>
      <c r="H169" s="457">
        <v>164</v>
      </c>
      <c r="J169" s="36"/>
      <c r="K169" s="36"/>
      <c r="L169" s="36"/>
      <c r="M169" s="36"/>
      <c r="N169" s="36"/>
    </row>
    <row r="170" spans="1:14" s="34" customFormat="1" ht="18">
      <c r="A170" s="492">
        <v>165</v>
      </c>
      <c r="B170" s="451"/>
      <c r="C170" s="480" t="s">
        <v>266</v>
      </c>
      <c r="D170" s="464" t="s">
        <v>172</v>
      </c>
      <c r="E170" s="455">
        <v>51.25</v>
      </c>
      <c r="F170" s="445"/>
      <c r="G170" s="446">
        <f t="shared" si="6"/>
        <v>51.25</v>
      </c>
      <c r="H170" s="457">
        <v>165</v>
      </c>
      <c r="J170" s="36"/>
      <c r="K170" s="36"/>
      <c r="L170" s="36"/>
      <c r="M170" s="36"/>
      <c r="N170" s="36"/>
    </row>
    <row r="171" spans="1:14" s="34" customFormat="1" ht="18">
      <c r="A171" s="492">
        <v>166</v>
      </c>
      <c r="B171" s="451"/>
      <c r="C171" s="480" t="s">
        <v>411</v>
      </c>
      <c r="D171" s="466" t="s">
        <v>96</v>
      </c>
      <c r="E171" s="455">
        <v>46.33</v>
      </c>
      <c r="F171" s="445">
        <v>5</v>
      </c>
      <c r="G171" s="446">
        <f t="shared" si="6"/>
        <v>51.33</v>
      </c>
      <c r="H171" s="457">
        <v>166</v>
      </c>
      <c r="J171" s="36"/>
      <c r="K171" s="36"/>
      <c r="L171" s="36"/>
      <c r="M171" s="36"/>
      <c r="N171" s="36"/>
    </row>
    <row r="172" spans="1:14" s="34" customFormat="1" ht="18">
      <c r="A172" s="492">
        <v>167</v>
      </c>
      <c r="B172" s="473"/>
      <c r="C172" s="487" t="s">
        <v>205</v>
      </c>
      <c r="D172" s="466" t="s">
        <v>18</v>
      </c>
      <c r="E172" s="455">
        <v>45.34</v>
      </c>
      <c r="F172" s="445">
        <v>6</v>
      </c>
      <c r="G172" s="446">
        <f t="shared" si="6"/>
        <v>51.34</v>
      </c>
      <c r="H172" s="457">
        <v>167</v>
      </c>
      <c r="J172" s="36"/>
      <c r="K172" s="36"/>
      <c r="L172" s="36"/>
      <c r="M172" s="36"/>
      <c r="N172" s="36"/>
    </row>
    <row r="173" spans="1:14" s="34" customFormat="1" ht="18">
      <c r="A173" s="492">
        <v>168</v>
      </c>
      <c r="B173" s="451"/>
      <c r="C173" s="487" t="s">
        <v>204</v>
      </c>
      <c r="D173" s="466" t="s">
        <v>18</v>
      </c>
      <c r="E173" s="455">
        <v>40.39</v>
      </c>
      <c r="F173" s="445">
        <v>11</v>
      </c>
      <c r="G173" s="446">
        <f t="shared" si="6"/>
        <v>51.39</v>
      </c>
      <c r="H173" s="457">
        <v>168</v>
      </c>
      <c r="J173" s="36"/>
      <c r="K173" s="36"/>
      <c r="L173" s="36"/>
      <c r="M173" s="36"/>
      <c r="N173" s="36"/>
    </row>
    <row r="174" spans="1:14" s="34" customFormat="1" ht="18">
      <c r="A174" s="492">
        <v>169</v>
      </c>
      <c r="B174" s="451"/>
      <c r="C174" s="480" t="s">
        <v>420</v>
      </c>
      <c r="D174" s="466" t="s">
        <v>79</v>
      </c>
      <c r="E174" s="455">
        <v>51.56</v>
      </c>
      <c r="F174" s="445"/>
      <c r="G174" s="446">
        <f t="shared" si="6"/>
        <v>51.56</v>
      </c>
      <c r="H174" s="457">
        <v>169</v>
      </c>
      <c r="J174" s="36"/>
      <c r="K174" s="36"/>
      <c r="L174" s="36"/>
      <c r="M174" s="36"/>
      <c r="N174" s="36"/>
    </row>
    <row r="175" spans="1:14" s="34" customFormat="1" ht="18">
      <c r="A175" s="492">
        <v>170</v>
      </c>
      <c r="B175" s="451"/>
      <c r="C175" s="481" t="s">
        <v>328</v>
      </c>
      <c r="D175" s="466" t="s">
        <v>19</v>
      </c>
      <c r="E175" s="455">
        <v>40.56</v>
      </c>
      <c r="F175" s="445">
        <v>11</v>
      </c>
      <c r="G175" s="446">
        <f t="shared" si="6"/>
        <v>51.56</v>
      </c>
      <c r="H175" s="457">
        <v>169</v>
      </c>
      <c r="J175" s="36"/>
      <c r="K175" s="36"/>
      <c r="L175" s="36"/>
      <c r="M175" s="36"/>
      <c r="N175" s="36"/>
    </row>
    <row r="176" spans="1:14" s="34" customFormat="1" ht="18">
      <c r="A176" s="492">
        <v>171</v>
      </c>
      <c r="B176" s="451"/>
      <c r="C176" s="488" t="s">
        <v>459</v>
      </c>
      <c r="D176" s="466" t="s">
        <v>18</v>
      </c>
      <c r="E176" s="455">
        <v>42.58</v>
      </c>
      <c r="F176" s="445">
        <v>9</v>
      </c>
      <c r="G176" s="446">
        <f t="shared" si="6"/>
        <v>51.58</v>
      </c>
      <c r="H176" s="457">
        <v>171</v>
      </c>
      <c r="J176" s="36"/>
      <c r="K176" s="36"/>
      <c r="L176" s="36"/>
      <c r="M176" s="36"/>
      <c r="N176" s="36"/>
    </row>
    <row r="177" spans="1:14" s="34" customFormat="1" ht="18">
      <c r="A177" s="492">
        <v>172</v>
      </c>
      <c r="B177" s="451"/>
      <c r="C177" s="478" t="s">
        <v>258</v>
      </c>
      <c r="D177" s="466" t="s">
        <v>41</v>
      </c>
      <c r="E177" s="455">
        <v>40.68</v>
      </c>
      <c r="F177" s="445">
        <v>11</v>
      </c>
      <c r="G177" s="446">
        <f t="shared" si="6"/>
        <v>51.68</v>
      </c>
      <c r="H177" s="457">
        <v>172</v>
      </c>
      <c r="J177" s="36"/>
      <c r="K177" s="36"/>
      <c r="L177" s="36"/>
      <c r="M177" s="36"/>
      <c r="N177" s="36"/>
    </row>
    <row r="178" spans="1:14" s="34" customFormat="1" ht="18">
      <c r="A178" s="492">
        <v>173</v>
      </c>
      <c r="B178" s="451"/>
      <c r="C178" s="478" t="s">
        <v>263</v>
      </c>
      <c r="D178" s="466" t="s">
        <v>41</v>
      </c>
      <c r="E178" s="455">
        <v>46.76</v>
      </c>
      <c r="F178" s="445">
        <v>5</v>
      </c>
      <c r="G178" s="446">
        <f t="shared" si="6"/>
        <v>51.76</v>
      </c>
      <c r="H178" s="457">
        <v>173</v>
      </c>
      <c r="J178" s="36"/>
      <c r="K178" s="36"/>
      <c r="L178" s="36"/>
      <c r="M178" s="36"/>
      <c r="N178" s="36"/>
    </row>
    <row r="179" spans="1:14" s="34" customFormat="1" ht="18">
      <c r="A179" s="492">
        <v>174</v>
      </c>
      <c r="B179" s="451"/>
      <c r="C179" s="483" t="s">
        <v>380</v>
      </c>
      <c r="D179" s="466" t="s">
        <v>436</v>
      </c>
      <c r="E179" s="455">
        <v>52</v>
      </c>
      <c r="F179" s="445"/>
      <c r="G179" s="446">
        <f t="shared" si="6"/>
        <v>52</v>
      </c>
      <c r="H179" s="457">
        <v>174</v>
      </c>
      <c r="J179" s="36"/>
      <c r="K179" s="36"/>
      <c r="L179" s="36"/>
      <c r="M179" s="36"/>
      <c r="N179" s="36"/>
    </row>
    <row r="180" spans="1:14" s="34" customFormat="1" ht="18">
      <c r="A180" s="492">
        <v>175</v>
      </c>
      <c r="B180" s="451"/>
      <c r="C180" s="478" t="s">
        <v>187</v>
      </c>
      <c r="D180" s="464" t="s">
        <v>169</v>
      </c>
      <c r="E180" s="455">
        <v>52.12</v>
      </c>
      <c r="F180" s="445"/>
      <c r="G180" s="446">
        <f t="shared" si="6"/>
        <v>52.12</v>
      </c>
      <c r="H180" s="457">
        <v>175</v>
      </c>
      <c r="J180" s="36"/>
      <c r="K180" s="36"/>
      <c r="L180" s="36"/>
      <c r="M180" s="36"/>
      <c r="N180" s="36"/>
    </row>
    <row r="181" spans="1:14" s="34" customFormat="1" ht="18">
      <c r="A181" s="492">
        <v>176</v>
      </c>
      <c r="B181" s="451"/>
      <c r="C181" s="480" t="s">
        <v>447</v>
      </c>
      <c r="D181" s="464" t="s">
        <v>172</v>
      </c>
      <c r="E181" s="455">
        <v>52.21</v>
      </c>
      <c r="F181" s="445"/>
      <c r="G181" s="446">
        <f t="shared" si="6"/>
        <v>52.21</v>
      </c>
      <c r="H181" s="457">
        <v>176</v>
      </c>
      <c r="J181" s="36"/>
      <c r="K181" s="36"/>
      <c r="L181" s="36"/>
      <c r="M181" s="36"/>
      <c r="N181" s="36"/>
    </row>
    <row r="182" spans="1:14" s="34" customFormat="1" ht="18">
      <c r="A182" s="492">
        <v>177</v>
      </c>
      <c r="B182" s="451"/>
      <c r="C182" s="480" t="s">
        <v>416</v>
      </c>
      <c r="D182" s="466" t="s">
        <v>96</v>
      </c>
      <c r="E182" s="455">
        <v>49.38</v>
      </c>
      <c r="F182" s="445">
        <v>3</v>
      </c>
      <c r="G182" s="446">
        <f t="shared" si="6"/>
        <v>52.38</v>
      </c>
      <c r="H182" s="457">
        <v>177</v>
      </c>
      <c r="J182" s="36"/>
      <c r="K182" s="36"/>
      <c r="L182" s="36"/>
      <c r="M182" s="36"/>
      <c r="N182" s="36"/>
    </row>
    <row r="183" spans="1:14" s="34" customFormat="1" ht="18">
      <c r="A183" s="492">
        <v>178</v>
      </c>
      <c r="B183" s="451"/>
      <c r="C183" s="478" t="s">
        <v>186</v>
      </c>
      <c r="D183" s="464" t="s">
        <v>169</v>
      </c>
      <c r="E183" s="455">
        <v>47.54</v>
      </c>
      <c r="F183" s="445">
        <v>5</v>
      </c>
      <c r="G183" s="446">
        <f t="shared" si="6"/>
        <v>52.54</v>
      </c>
      <c r="H183" s="457">
        <v>178</v>
      </c>
      <c r="J183" s="36"/>
      <c r="K183" s="36"/>
      <c r="L183" s="36"/>
      <c r="M183" s="36"/>
      <c r="N183" s="36"/>
    </row>
    <row r="184" spans="1:14" s="34" customFormat="1" ht="18">
      <c r="A184" s="492">
        <v>179</v>
      </c>
      <c r="B184" s="451"/>
      <c r="C184" s="480" t="s">
        <v>198</v>
      </c>
      <c r="D184" s="464" t="s">
        <v>45</v>
      </c>
      <c r="E184" s="455">
        <v>52.73</v>
      </c>
      <c r="F184" s="445"/>
      <c r="G184" s="446">
        <f t="shared" si="6"/>
        <v>52.73</v>
      </c>
      <c r="H184" s="457">
        <v>179</v>
      </c>
      <c r="J184" s="36"/>
      <c r="K184" s="36"/>
      <c r="L184" s="36"/>
      <c r="M184" s="36"/>
      <c r="N184" s="36"/>
    </row>
    <row r="185" spans="1:14" s="34" customFormat="1" ht="18">
      <c r="A185" s="492">
        <v>180</v>
      </c>
      <c r="B185" s="451"/>
      <c r="C185" s="479" t="s">
        <v>406</v>
      </c>
      <c r="D185" s="466" t="s">
        <v>176</v>
      </c>
      <c r="E185" s="455">
        <v>52.85</v>
      </c>
      <c r="F185" s="445"/>
      <c r="G185" s="446">
        <f t="shared" si="6"/>
        <v>52.85</v>
      </c>
      <c r="H185" s="457">
        <v>180</v>
      </c>
      <c r="J185" s="36"/>
      <c r="K185" s="36"/>
      <c r="L185" s="36"/>
      <c r="M185" s="36"/>
      <c r="N185" s="36"/>
    </row>
    <row r="186" spans="1:14" s="34" customFormat="1" ht="18">
      <c r="A186" s="492">
        <v>181</v>
      </c>
      <c r="B186" s="451"/>
      <c r="C186" s="478" t="s">
        <v>321</v>
      </c>
      <c r="D186" s="466" t="s">
        <v>174</v>
      </c>
      <c r="E186" s="455">
        <v>50.21</v>
      </c>
      <c r="F186" s="445">
        <v>3</v>
      </c>
      <c r="G186" s="446">
        <f t="shared" si="6"/>
        <v>53.21</v>
      </c>
      <c r="H186" s="457">
        <v>181</v>
      </c>
      <c r="J186" s="36"/>
      <c r="K186" s="36"/>
      <c r="L186" s="36"/>
      <c r="M186" s="36"/>
      <c r="N186" s="36"/>
    </row>
    <row r="187" spans="1:14" s="34" customFormat="1" ht="36">
      <c r="A187" s="492">
        <v>182</v>
      </c>
      <c r="B187" s="451"/>
      <c r="C187" s="478" t="s">
        <v>308</v>
      </c>
      <c r="D187" s="466" t="s">
        <v>40</v>
      </c>
      <c r="E187" s="455">
        <v>53.37</v>
      </c>
      <c r="F187" s="445"/>
      <c r="G187" s="446">
        <f t="shared" si="6"/>
        <v>53.37</v>
      </c>
      <c r="H187" s="457">
        <v>182</v>
      </c>
      <c r="J187" s="36"/>
      <c r="K187" s="36"/>
      <c r="L187" s="36"/>
      <c r="M187" s="36"/>
      <c r="N187" s="36"/>
    </row>
    <row r="188" spans="1:14" s="34" customFormat="1" ht="18">
      <c r="A188" s="492">
        <v>183</v>
      </c>
      <c r="B188" s="451"/>
      <c r="C188" s="481" t="s">
        <v>247</v>
      </c>
      <c r="D188" s="464" t="s">
        <v>38</v>
      </c>
      <c r="E188" s="455">
        <v>47.51</v>
      </c>
      <c r="F188" s="445">
        <v>6</v>
      </c>
      <c r="G188" s="446">
        <f t="shared" si="6"/>
        <v>53.51</v>
      </c>
      <c r="H188" s="457">
        <v>183</v>
      </c>
      <c r="J188" s="36"/>
      <c r="K188" s="36"/>
      <c r="L188" s="36"/>
      <c r="M188" s="36"/>
      <c r="N188" s="36"/>
    </row>
    <row r="189" spans="1:14" s="34" customFormat="1" ht="18">
      <c r="A189" s="492">
        <v>184</v>
      </c>
      <c r="B189" s="451"/>
      <c r="C189" s="480" t="s">
        <v>415</v>
      </c>
      <c r="D189" s="466" t="s">
        <v>96</v>
      </c>
      <c r="E189" s="455">
        <v>53.93</v>
      </c>
      <c r="F189" s="445"/>
      <c r="G189" s="446">
        <f t="shared" si="6"/>
        <v>53.93</v>
      </c>
      <c r="H189" s="457">
        <v>184</v>
      </c>
      <c r="J189" s="36"/>
      <c r="K189" s="36"/>
      <c r="L189" s="36"/>
      <c r="M189" s="36"/>
      <c r="N189" s="36"/>
    </row>
    <row r="190" spans="1:14" s="34" customFormat="1" ht="18">
      <c r="A190" s="492">
        <v>185</v>
      </c>
      <c r="B190" s="451"/>
      <c r="C190" s="480" t="s">
        <v>414</v>
      </c>
      <c r="D190" s="466" t="s">
        <v>96</v>
      </c>
      <c r="E190" s="455">
        <v>50.94</v>
      </c>
      <c r="F190" s="445">
        <v>3</v>
      </c>
      <c r="G190" s="446">
        <f t="shared" si="6"/>
        <v>53.94</v>
      </c>
      <c r="H190" s="457">
        <v>185</v>
      </c>
      <c r="J190" s="36"/>
      <c r="K190" s="36"/>
      <c r="L190" s="36"/>
      <c r="M190" s="36"/>
      <c r="N190" s="36"/>
    </row>
    <row r="191" spans="1:14" s="34" customFormat="1" ht="18">
      <c r="A191" s="492">
        <v>186</v>
      </c>
      <c r="B191" s="451"/>
      <c r="C191" s="481" t="s">
        <v>347</v>
      </c>
      <c r="D191" s="466" t="s">
        <v>83</v>
      </c>
      <c r="E191" s="455">
        <v>48.22</v>
      </c>
      <c r="F191" s="445">
        <v>6</v>
      </c>
      <c r="G191" s="446">
        <f t="shared" si="6"/>
        <v>54.22</v>
      </c>
      <c r="H191" s="457">
        <v>186</v>
      </c>
      <c r="J191" s="36"/>
      <c r="K191" s="36"/>
      <c r="L191" s="36"/>
      <c r="M191" s="36"/>
      <c r="N191" s="36"/>
    </row>
    <row r="192" spans="1:14" s="34" customFormat="1" ht="18">
      <c r="A192" s="492">
        <v>187</v>
      </c>
      <c r="B192" s="451"/>
      <c r="C192" s="486" t="s">
        <v>185</v>
      </c>
      <c r="D192" s="464" t="s">
        <v>169</v>
      </c>
      <c r="E192" s="455">
        <v>51.29</v>
      </c>
      <c r="F192" s="445">
        <v>3</v>
      </c>
      <c r="G192" s="446">
        <f t="shared" si="6"/>
        <v>54.29</v>
      </c>
      <c r="H192" s="457">
        <v>187</v>
      </c>
      <c r="J192" s="36"/>
      <c r="K192" s="36"/>
      <c r="L192" s="36"/>
      <c r="M192" s="36"/>
      <c r="N192" s="36"/>
    </row>
    <row r="193" spans="1:14" s="34" customFormat="1" ht="18">
      <c r="A193" s="492">
        <v>188</v>
      </c>
      <c r="B193" s="451"/>
      <c r="C193" s="479" t="s">
        <v>396</v>
      </c>
      <c r="D193" s="465" t="s">
        <v>175</v>
      </c>
      <c r="E193" s="455">
        <v>51.81</v>
      </c>
      <c r="F193" s="445">
        <v>3</v>
      </c>
      <c r="G193" s="446">
        <f t="shared" si="6"/>
        <v>54.81</v>
      </c>
      <c r="H193" s="457">
        <v>188</v>
      </c>
      <c r="J193" s="36"/>
      <c r="K193" s="36"/>
      <c r="L193" s="36"/>
      <c r="M193" s="36"/>
      <c r="N193" s="36"/>
    </row>
    <row r="194" spans="1:14" s="34" customFormat="1" ht="18">
      <c r="A194" s="492">
        <v>189</v>
      </c>
      <c r="B194" s="451"/>
      <c r="C194" s="484" t="s">
        <v>256</v>
      </c>
      <c r="D194" s="464" t="s">
        <v>39</v>
      </c>
      <c r="E194" s="455">
        <v>54.98</v>
      </c>
      <c r="F194" s="445"/>
      <c r="G194" s="446">
        <f t="shared" si="6"/>
        <v>54.98</v>
      </c>
      <c r="H194" s="457">
        <v>189</v>
      </c>
      <c r="J194" s="36"/>
      <c r="K194" s="36"/>
      <c r="L194" s="36"/>
      <c r="M194" s="36"/>
      <c r="N194" s="36"/>
    </row>
    <row r="195" spans="1:14" s="34" customFormat="1" ht="18">
      <c r="A195" s="492">
        <v>190</v>
      </c>
      <c r="B195" s="451"/>
      <c r="C195" s="478" t="s">
        <v>312</v>
      </c>
      <c r="D195" s="466" t="s">
        <v>40</v>
      </c>
      <c r="E195" s="455">
        <v>55.07</v>
      </c>
      <c r="F195" s="445"/>
      <c r="G195" s="446">
        <f t="shared" si="6"/>
        <v>55.07</v>
      </c>
      <c r="H195" s="457">
        <v>190</v>
      </c>
      <c r="J195" s="36"/>
      <c r="K195" s="36"/>
      <c r="L195" s="36"/>
      <c r="M195" s="36"/>
      <c r="N195" s="36"/>
    </row>
    <row r="196" spans="1:14" s="34" customFormat="1" ht="18">
      <c r="A196" s="492">
        <v>191</v>
      </c>
      <c r="B196" s="451"/>
      <c r="C196" s="478" t="s">
        <v>311</v>
      </c>
      <c r="D196" s="466" t="s">
        <v>40</v>
      </c>
      <c r="E196" s="455">
        <v>55.37</v>
      </c>
      <c r="F196" s="445"/>
      <c r="G196" s="446">
        <f t="shared" si="6"/>
        <v>55.37</v>
      </c>
      <c r="H196" s="457">
        <v>191</v>
      </c>
      <c r="J196" s="36"/>
      <c r="K196" s="36"/>
      <c r="L196" s="36"/>
      <c r="M196" s="36"/>
      <c r="N196" s="36"/>
    </row>
    <row r="197" spans="1:14" s="34" customFormat="1" ht="18">
      <c r="A197" s="492">
        <v>192</v>
      </c>
      <c r="B197" s="473"/>
      <c r="C197" s="480" t="s">
        <v>344</v>
      </c>
      <c r="D197" s="465" t="s">
        <v>52</v>
      </c>
      <c r="E197" s="455">
        <v>55.42</v>
      </c>
      <c r="F197" s="445"/>
      <c r="G197" s="446">
        <f>F197+E197</f>
        <v>55.42</v>
      </c>
      <c r="H197" s="457">
        <v>192</v>
      </c>
      <c r="J197" s="36"/>
      <c r="K197" s="36"/>
      <c r="L197" s="36"/>
      <c r="M197" s="36"/>
      <c r="N197" s="36"/>
    </row>
    <row r="198" spans="1:14" s="34" customFormat="1" ht="18">
      <c r="A198" s="492">
        <v>193</v>
      </c>
      <c r="B198" s="451"/>
      <c r="C198" s="478" t="s">
        <v>182</v>
      </c>
      <c r="D198" s="464" t="s">
        <v>435</v>
      </c>
      <c r="E198" s="455">
        <v>52.79</v>
      </c>
      <c r="F198" s="445">
        <v>3</v>
      </c>
      <c r="G198" s="446">
        <f t="shared" ref="G198:G204" si="7">SUM(E198,F198)</f>
        <v>55.79</v>
      </c>
      <c r="H198" s="457">
        <v>193</v>
      </c>
      <c r="J198" s="36"/>
      <c r="K198" s="36"/>
      <c r="L198" s="36"/>
      <c r="M198" s="36"/>
      <c r="N198" s="36"/>
    </row>
    <row r="199" spans="1:14" s="34" customFormat="1" ht="18">
      <c r="A199" s="492">
        <v>194</v>
      </c>
      <c r="B199" s="451"/>
      <c r="C199" s="478" t="s">
        <v>454</v>
      </c>
      <c r="D199" s="466" t="s">
        <v>176</v>
      </c>
      <c r="E199" s="455">
        <v>52.81</v>
      </c>
      <c r="F199" s="445">
        <v>3</v>
      </c>
      <c r="G199" s="446">
        <f t="shared" si="7"/>
        <v>55.81</v>
      </c>
      <c r="H199" s="457">
        <v>194</v>
      </c>
      <c r="J199" s="36"/>
      <c r="K199" s="36"/>
      <c r="L199" s="36"/>
      <c r="M199" s="36"/>
      <c r="N199" s="36"/>
    </row>
    <row r="200" spans="1:14" s="34" customFormat="1" ht="18">
      <c r="A200" s="492">
        <v>195</v>
      </c>
      <c r="B200" s="451"/>
      <c r="C200" s="478" t="s">
        <v>453</v>
      </c>
      <c r="D200" s="468" t="s">
        <v>437</v>
      </c>
      <c r="E200" s="455">
        <v>55.89</v>
      </c>
      <c r="F200" s="445"/>
      <c r="G200" s="446">
        <f t="shared" si="7"/>
        <v>55.89</v>
      </c>
      <c r="H200" s="457">
        <v>195</v>
      </c>
      <c r="J200" s="36"/>
      <c r="K200" s="36"/>
      <c r="L200" s="36"/>
      <c r="M200" s="36"/>
      <c r="N200" s="36"/>
    </row>
    <row r="201" spans="1:14" s="34" customFormat="1" ht="18">
      <c r="A201" s="492">
        <v>196</v>
      </c>
      <c r="B201" s="451"/>
      <c r="C201" s="478" t="s">
        <v>283</v>
      </c>
      <c r="D201" s="464" t="s">
        <v>85</v>
      </c>
      <c r="E201" s="455">
        <v>56.24</v>
      </c>
      <c r="F201" s="445"/>
      <c r="G201" s="446">
        <f t="shared" si="7"/>
        <v>56.24</v>
      </c>
      <c r="H201" s="457">
        <v>196</v>
      </c>
      <c r="J201" s="36"/>
      <c r="K201" s="36"/>
      <c r="L201" s="36"/>
      <c r="M201" s="36"/>
      <c r="N201" s="36"/>
    </row>
    <row r="202" spans="1:14" s="34" customFormat="1" ht="18">
      <c r="A202" s="492">
        <v>197</v>
      </c>
      <c r="B202" s="451"/>
      <c r="C202" s="480" t="s">
        <v>421</v>
      </c>
      <c r="D202" s="466" t="s">
        <v>79</v>
      </c>
      <c r="E202" s="455">
        <v>51.28</v>
      </c>
      <c r="F202" s="445">
        <v>5</v>
      </c>
      <c r="G202" s="446">
        <f t="shared" si="7"/>
        <v>56.28</v>
      </c>
      <c r="H202" s="457">
        <v>197</v>
      </c>
      <c r="J202" s="36"/>
      <c r="K202" s="36"/>
      <c r="L202" s="36"/>
      <c r="M202" s="36"/>
      <c r="N202" s="36"/>
    </row>
    <row r="203" spans="1:14" s="34" customFormat="1" ht="18">
      <c r="A203" s="492">
        <v>198</v>
      </c>
      <c r="B203" s="451"/>
      <c r="C203" s="481" t="s">
        <v>432</v>
      </c>
      <c r="D203" s="466" t="s">
        <v>21</v>
      </c>
      <c r="E203" s="455">
        <v>56.29</v>
      </c>
      <c r="F203" s="445"/>
      <c r="G203" s="446">
        <f t="shared" si="7"/>
        <v>56.29</v>
      </c>
      <c r="H203" s="457">
        <v>198</v>
      </c>
      <c r="J203" s="36"/>
      <c r="K203" s="36"/>
      <c r="L203" s="36"/>
      <c r="M203" s="36"/>
      <c r="N203" s="36"/>
    </row>
    <row r="204" spans="1:14" s="34" customFormat="1" ht="18">
      <c r="A204" s="492">
        <v>199</v>
      </c>
      <c r="B204" s="451"/>
      <c r="C204" s="480" t="s">
        <v>199</v>
      </c>
      <c r="D204" s="464" t="s">
        <v>45</v>
      </c>
      <c r="E204" s="455">
        <v>56.5</v>
      </c>
      <c r="F204" s="445"/>
      <c r="G204" s="446">
        <f t="shared" si="7"/>
        <v>56.5</v>
      </c>
      <c r="H204" s="457">
        <v>199</v>
      </c>
      <c r="J204" s="36"/>
      <c r="K204" s="36"/>
      <c r="L204" s="36"/>
      <c r="M204" s="36"/>
      <c r="N204" s="36"/>
    </row>
    <row r="205" spans="1:14" s="34" customFormat="1" ht="18">
      <c r="A205" s="492">
        <v>200</v>
      </c>
      <c r="B205" s="451"/>
      <c r="C205" s="478" t="s">
        <v>274</v>
      </c>
      <c r="D205" s="464" t="s">
        <v>501</v>
      </c>
      <c r="E205" s="455">
        <v>56.79</v>
      </c>
      <c r="F205" s="445"/>
      <c r="G205" s="445">
        <f>E205+F205</f>
        <v>56.79</v>
      </c>
      <c r="H205" s="457">
        <v>200</v>
      </c>
      <c r="J205" s="36"/>
      <c r="K205" s="36"/>
      <c r="L205" s="36"/>
      <c r="M205" s="36"/>
      <c r="N205" s="36"/>
    </row>
    <row r="206" spans="1:14" s="34" customFormat="1" ht="18">
      <c r="A206" s="492">
        <v>201</v>
      </c>
      <c r="B206" s="451"/>
      <c r="C206" s="481" t="s">
        <v>402</v>
      </c>
      <c r="D206" s="466" t="s">
        <v>21</v>
      </c>
      <c r="E206" s="455">
        <v>56.84</v>
      </c>
      <c r="F206" s="445"/>
      <c r="G206" s="446">
        <f t="shared" ref="G206:G220" si="8">SUM(E206,F206)</f>
        <v>56.84</v>
      </c>
      <c r="H206" s="457">
        <v>201</v>
      </c>
      <c r="J206" s="36"/>
      <c r="K206" s="36"/>
      <c r="L206" s="36"/>
      <c r="M206" s="36"/>
      <c r="N206" s="36"/>
    </row>
    <row r="207" spans="1:14" s="34" customFormat="1" ht="18">
      <c r="A207" s="492">
        <v>202</v>
      </c>
      <c r="B207" s="451"/>
      <c r="C207" s="481" t="s">
        <v>404</v>
      </c>
      <c r="D207" s="466" t="s">
        <v>21</v>
      </c>
      <c r="E207" s="455">
        <v>57.65</v>
      </c>
      <c r="F207" s="445"/>
      <c r="G207" s="446">
        <f t="shared" si="8"/>
        <v>57.65</v>
      </c>
      <c r="H207" s="457">
        <v>202</v>
      </c>
      <c r="J207" s="36"/>
      <c r="K207" s="36"/>
      <c r="L207" s="36"/>
      <c r="M207" s="36"/>
      <c r="N207" s="36"/>
    </row>
    <row r="208" spans="1:14" s="34" customFormat="1" ht="18">
      <c r="A208" s="492">
        <v>203</v>
      </c>
      <c r="B208" s="451"/>
      <c r="C208" s="478" t="s">
        <v>378</v>
      </c>
      <c r="D208" s="466" t="s">
        <v>34</v>
      </c>
      <c r="E208" s="455">
        <v>58.01</v>
      </c>
      <c r="F208" s="445"/>
      <c r="G208" s="446">
        <f t="shared" si="8"/>
        <v>58.01</v>
      </c>
      <c r="H208" s="457">
        <v>203</v>
      </c>
      <c r="J208" s="36"/>
      <c r="K208" s="36"/>
      <c r="L208" s="36"/>
      <c r="M208" s="36"/>
      <c r="N208" s="36"/>
    </row>
    <row r="209" spans="1:14" s="34" customFormat="1" ht="18">
      <c r="A209" s="492">
        <v>204</v>
      </c>
      <c r="B209" s="451"/>
      <c r="C209" s="481" t="s">
        <v>371</v>
      </c>
      <c r="D209" s="468" t="s">
        <v>92</v>
      </c>
      <c r="E209" s="455">
        <v>55.05</v>
      </c>
      <c r="F209" s="445">
        <v>3</v>
      </c>
      <c r="G209" s="446">
        <f t="shared" si="8"/>
        <v>58.05</v>
      </c>
      <c r="H209" s="457">
        <v>204</v>
      </c>
      <c r="J209" s="36"/>
      <c r="K209" s="36"/>
      <c r="L209" s="36"/>
      <c r="M209" s="36"/>
      <c r="N209" s="36"/>
    </row>
    <row r="210" spans="1:14" s="34" customFormat="1" ht="18">
      <c r="A210" s="492">
        <v>205</v>
      </c>
      <c r="B210" s="451"/>
      <c r="C210" s="478" t="s">
        <v>177</v>
      </c>
      <c r="D210" s="464" t="s">
        <v>435</v>
      </c>
      <c r="E210" s="455">
        <v>53.22</v>
      </c>
      <c r="F210" s="445">
        <v>5</v>
      </c>
      <c r="G210" s="446">
        <f t="shared" si="8"/>
        <v>58.22</v>
      </c>
      <c r="H210" s="457">
        <v>205</v>
      </c>
      <c r="J210" s="36"/>
      <c r="K210" s="36"/>
      <c r="L210" s="36"/>
      <c r="M210" s="36"/>
      <c r="N210" s="36"/>
    </row>
    <row r="211" spans="1:14" s="34" customFormat="1" ht="18">
      <c r="A211" s="492">
        <v>206</v>
      </c>
      <c r="B211" s="451"/>
      <c r="C211" s="479" t="s">
        <v>354</v>
      </c>
      <c r="D211" s="466" t="s">
        <v>94</v>
      </c>
      <c r="E211" s="455">
        <v>55.52</v>
      </c>
      <c r="F211" s="445">
        <v>3</v>
      </c>
      <c r="G211" s="446">
        <f t="shared" si="8"/>
        <v>58.52</v>
      </c>
      <c r="H211" s="457">
        <v>206</v>
      </c>
      <c r="J211" s="36"/>
      <c r="K211" s="36"/>
      <c r="L211" s="36"/>
      <c r="M211" s="36"/>
      <c r="N211" s="36"/>
    </row>
    <row r="212" spans="1:14" s="34" customFormat="1" ht="18">
      <c r="A212" s="492">
        <v>207</v>
      </c>
      <c r="B212" s="451"/>
      <c r="C212" s="482" t="s">
        <v>214</v>
      </c>
      <c r="D212" s="467" t="s">
        <v>46</v>
      </c>
      <c r="E212" s="455">
        <v>58.62</v>
      </c>
      <c r="F212" s="445"/>
      <c r="G212" s="446">
        <f t="shared" si="8"/>
        <v>58.62</v>
      </c>
      <c r="H212" s="457">
        <v>207</v>
      </c>
      <c r="J212" s="36"/>
      <c r="K212" s="36"/>
      <c r="L212" s="36"/>
      <c r="M212" s="36"/>
      <c r="N212" s="36"/>
    </row>
    <row r="213" spans="1:14" s="34" customFormat="1" ht="18">
      <c r="A213" s="492">
        <v>208</v>
      </c>
      <c r="B213" s="451"/>
      <c r="C213" s="480" t="s">
        <v>340</v>
      </c>
      <c r="D213" s="465" t="s">
        <v>52</v>
      </c>
      <c r="E213" s="455">
        <v>58.81</v>
      </c>
      <c r="F213" s="445"/>
      <c r="G213" s="446">
        <f t="shared" si="8"/>
        <v>58.81</v>
      </c>
      <c r="H213" s="457">
        <v>208</v>
      </c>
      <c r="J213" s="36"/>
      <c r="K213" s="36"/>
      <c r="L213" s="36"/>
      <c r="M213" s="36"/>
      <c r="N213" s="36"/>
    </row>
    <row r="214" spans="1:14" s="34" customFormat="1" ht="18">
      <c r="A214" s="492">
        <v>209</v>
      </c>
      <c r="B214" s="451" t="s">
        <v>53</v>
      </c>
      <c r="C214" s="481" t="s">
        <v>369</v>
      </c>
      <c r="D214" s="468" t="s">
        <v>92</v>
      </c>
      <c r="E214" s="455">
        <v>58.91</v>
      </c>
      <c r="F214" s="445"/>
      <c r="G214" s="446">
        <f t="shared" si="8"/>
        <v>58.91</v>
      </c>
      <c r="H214" s="457">
        <v>209</v>
      </c>
      <c r="J214" s="36"/>
      <c r="K214" s="36"/>
      <c r="L214" s="36"/>
      <c r="M214" s="36"/>
      <c r="N214" s="36"/>
    </row>
    <row r="215" spans="1:14" s="34" customFormat="1" ht="18">
      <c r="A215" s="492">
        <v>210</v>
      </c>
      <c r="B215" s="451"/>
      <c r="C215" s="480" t="s">
        <v>450</v>
      </c>
      <c r="D215" s="465" t="s">
        <v>52</v>
      </c>
      <c r="E215" s="455">
        <v>55.92</v>
      </c>
      <c r="F215" s="445">
        <v>3</v>
      </c>
      <c r="G215" s="446">
        <f t="shared" si="8"/>
        <v>58.92</v>
      </c>
      <c r="H215" s="457">
        <v>210</v>
      </c>
      <c r="J215" s="36"/>
      <c r="K215" s="36"/>
      <c r="L215" s="36"/>
      <c r="M215" s="36"/>
      <c r="N215" s="36"/>
    </row>
    <row r="216" spans="1:14" s="34" customFormat="1" ht="18">
      <c r="A216" s="492">
        <v>211</v>
      </c>
      <c r="B216" s="451"/>
      <c r="C216" s="483" t="s">
        <v>384</v>
      </c>
      <c r="D216" s="466" t="s">
        <v>436</v>
      </c>
      <c r="E216" s="455">
        <v>59.03</v>
      </c>
      <c r="F216" s="445"/>
      <c r="G216" s="446">
        <f t="shared" si="8"/>
        <v>59.03</v>
      </c>
      <c r="H216" s="457">
        <v>211</v>
      </c>
      <c r="J216" s="36"/>
      <c r="K216" s="36"/>
      <c r="L216" s="36"/>
      <c r="M216" s="36"/>
      <c r="N216" s="36"/>
    </row>
    <row r="217" spans="1:14" s="34" customFormat="1" ht="18">
      <c r="A217" s="492">
        <v>212</v>
      </c>
      <c r="B217" s="451"/>
      <c r="C217" s="481" t="s">
        <v>429</v>
      </c>
      <c r="D217" s="466" t="s">
        <v>83</v>
      </c>
      <c r="E217" s="455">
        <v>56.25</v>
      </c>
      <c r="F217" s="445">
        <v>3</v>
      </c>
      <c r="G217" s="446">
        <f t="shared" si="8"/>
        <v>59.25</v>
      </c>
      <c r="H217" s="457">
        <v>212</v>
      </c>
      <c r="J217" s="36"/>
      <c r="K217" s="36"/>
      <c r="L217" s="36"/>
      <c r="M217" s="36"/>
      <c r="N217" s="36"/>
    </row>
    <row r="218" spans="1:14" s="34" customFormat="1" ht="18">
      <c r="A218" s="492">
        <v>213</v>
      </c>
      <c r="B218" s="451"/>
      <c r="C218" s="480" t="s">
        <v>423</v>
      </c>
      <c r="D218" s="466" t="s">
        <v>79</v>
      </c>
      <c r="E218" s="455">
        <v>53.39</v>
      </c>
      <c r="F218" s="445">
        <v>6</v>
      </c>
      <c r="G218" s="446">
        <f t="shared" si="8"/>
        <v>59.39</v>
      </c>
      <c r="H218" s="457">
        <v>213</v>
      </c>
      <c r="J218" s="36"/>
      <c r="K218" s="36"/>
      <c r="L218" s="36"/>
      <c r="M218" s="36"/>
      <c r="N218" s="36"/>
    </row>
    <row r="219" spans="1:14" s="34" customFormat="1" ht="18">
      <c r="A219" s="492">
        <v>214</v>
      </c>
      <c r="B219" s="451"/>
      <c r="C219" s="487" t="s">
        <v>208</v>
      </c>
      <c r="D219" s="466" t="s">
        <v>18</v>
      </c>
      <c r="E219" s="455">
        <v>48.48</v>
      </c>
      <c r="F219" s="445">
        <v>11</v>
      </c>
      <c r="G219" s="446">
        <f t="shared" si="8"/>
        <v>59.48</v>
      </c>
      <c r="H219" s="457">
        <v>214</v>
      </c>
      <c r="J219" s="36"/>
      <c r="K219" s="36"/>
      <c r="L219" s="36"/>
      <c r="M219" s="36"/>
      <c r="N219" s="36"/>
    </row>
    <row r="220" spans="1:14" s="34" customFormat="1" ht="18">
      <c r="A220" s="492">
        <v>215</v>
      </c>
      <c r="B220" s="451"/>
      <c r="C220" s="478" t="s">
        <v>167</v>
      </c>
      <c r="D220" s="466" t="s">
        <v>34</v>
      </c>
      <c r="E220" s="455">
        <v>59.58</v>
      </c>
      <c r="F220" s="445"/>
      <c r="G220" s="446">
        <f t="shared" si="8"/>
        <v>59.58</v>
      </c>
      <c r="H220" s="457">
        <v>215</v>
      </c>
      <c r="J220" s="36"/>
      <c r="K220" s="36"/>
      <c r="L220" s="36"/>
      <c r="M220" s="36"/>
      <c r="N220" s="36"/>
    </row>
    <row r="221" spans="1:14" s="34" customFormat="1" ht="18">
      <c r="A221" s="492">
        <v>216</v>
      </c>
      <c r="B221" s="451"/>
      <c r="C221" s="478" t="s">
        <v>272</v>
      </c>
      <c r="D221" s="464" t="s">
        <v>501</v>
      </c>
      <c r="E221" s="455">
        <v>59.83</v>
      </c>
      <c r="F221" s="445"/>
      <c r="G221" s="445">
        <f>E221+F221</f>
        <v>59.83</v>
      </c>
      <c r="H221" s="457">
        <v>216</v>
      </c>
      <c r="J221" s="36"/>
      <c r="K221" s="36"/>
      <c r="L221" s="36"/>
      <c r="M221" s="36"/>
      <c r="N221" s="36"/>
    </row>
    <row r="222" spans="1:14" s="34" customFormat="1" ht="18">
      <c r="A222" s="492">
        <v>217</v>
      </c>
      <c r="B222" s="451"/>
      <c r="C222" s="482" t="s">
        <v>215</v>
      </c>
      <c r="D222" s="467" t="s">
        <v>46</v>
      </c>
      <c r="E222" s="455">
        <v>53.98</v>
      </c>
      <c r="F222" s="445">
        <v>6</v>
      </c>
      <c r="G222" s="446">
        <f t="shared" ref="G222:G253" si="9">SUM(E222,F222)</f>
        <v>59.98</v>
      </c>
      <c r="H222" s="457">
        <v>217</v>
      </c>
      <c r="J222" s="36"/>
      <c r="K222" s="36"/>
      <c r="L222" s="36"/>
      <c r="M222" s="36"/>
      <c r="N222" s="36"/>
    </row>
    <row r="223" spans="1:14" s="34" customFormat="1" ht="18">
      <c r="A223" s="492">
        <v>218</v>
      </c>
      <c r="B223" s="451"/>
      <c r="C223" s="485" t="s">
        <v>123</v>
      </c>
      <c r="D223" s="467" t="s">
        <v>47</v>
      </c>
      <c r="E223" s="455">
        <v>54.89</v>
      </c>
      <c r="F223" s="445">
        <v>6</v>
      </c>
      <c r="G223" s="446">
        <f t="shared" si="9"/>
        <v>60.89</v>
      </c>
      <c r="H223" s="457">
        <v>218</v>
      </c>
      <c r="J223" s="36"/>
      <c r="K223" s="36"/>
      <c r="L223" s="36"/>
      <c r="M223" s="36"/>
      <c r="N223" s="36"/>
    </row>
    <row r="224" spans="1:14" s="34" customFormat="1" ht="18">
      <c r="A224" s="492">
        <v>219</v>
      </c>
      <c r="B224" s="451"/>
      <c r="C224" s="478" t="s">
        <v>278</v>
      </c>
      <c r="D224" s="464" t="s">
        <v>85</v>
      </c>
      <c r="E224" s="455">
        <v>54.99</v>
      </c>
      <c r="F224" s="445">
        <v>6</v>
      </c>
      <c r="G224" s="446">
        <f t="shared" si="9"/>
        <v>60.99</v>
      </c>
      <c r="H224" s="457">
        <v>219</v>
      </c>
      <c r="J224" s="36"/>
      <c r="K224" s="36"/>
      <c r="L224" s="36"/>
      <c r="M224" s="36"/>
      <c r="N224" s="36"/>
    </row>
    <row r="225" spans="1:14" s="34" customFormat="1" ht="18">
      <c r="A225" s="492">
        <v>220</v>
      </c>
      <c r="B225" s="451"/>
      <c r="C225" s="478" t="s">
        <v>408</v>
      </c>
      <c r="D225" s="466" t="s">
        <v>176</v>
      </c>
      <c r="E225" s="455">
        <v>61</v>
      </c>
      <c r="F225" s="445"/>
      <c r="G225" s="446">
        <f t="shared" si="9"/>
        <v>61</v>
      </c>
      <c r="H225" s="457">
        <v>220</v>
      </c>
      <c r="J225" s="36"/>
      <c r="K225" s="36"/>
      <c r="L225" s="36"/>
      <c r="M225" s="36"/>
      <c r="N225" s="36"/>
    </row>
    <row r="226" spans="1:14" s="34" customFormat="1" ht="18">
      <c r="A226" s="492">
        <v>221</v>
      </c>
      <c r="B226" s="451"/>
      <c r="C226" s="479" t="s">
        <v>319</v>
      </c>
      <c r="D226" s="466" t="s">
        <v>173</v>
      </c>
      <c r="E226" s="455">
        <v>55.12</v>
      </c>
      <c r="F226" s="445">
        <v>6</v>
      </c>
      <c r="G226" s="446">
        <f t="shared" si="9"/>
        <v>61.12</v>
      </c>
      <c r="H226" s="457">
        <v>221</v>
      </c>
      <c r="J226" s="36"/>
      <c r="K226" s="36"/>
      <c r="L226" s="36"/>
      <c r="M226" s="36"/>
      <c r="N226" s="36"/>
    </row>
    <row r="227" spans="1:14" s="34" customFormat="1" ht="18">
      <c r="A227" s="492">
        <v>222</v>
      </c>
      <c r="B227" s="451"/>
      <c r="C227" s="480" t="s">
        <v>419</v>
      </c>
      <c r="D227" s="466" t="s">
        <v>79</v>
      </c>
      <c r="E227" s="455">
        <v>53.16</v>
      </c>
      <c r="F227" s="445">
        <v>8</v>
      </c>
      <c r="G227" s="446">
        <f t="shared" si="9"/>
        <v>61.16</v>
      </c>
      <c r="H227" s="457">
        <v>222</v>
      </c>
      <c r="J227" s="36"/>
      <c r="K227" s="36"/>
      <c r="L227" s="36"/>
      <c r="M227" s="36"/>
      <c r="N227" s="36"/>
    </row>
    <row r="228" spans="1:14" s="34" customFormat="1" ht="18">
      <c r="A228" s="492">
        <v>223</v>
      </c>
      <c r="B228" s="451"/>
      <c r="C228" s="482" t="s">
        <v>212</v>
      </c>
      <c r="D228" s="467" t="s">
        <v>46</v>
      </c>
      <c r="E228" s="455">
        <v>55.79</v>
      </c>
      <c r="F228" s="445">
        <v>6</v>
      </c>
      <c r="G228" s="446">
        <f t="shared" si="9"/>
        <v>61.79</v>
      </c>
      <c r="H228" s="457">
        <v>223</v>
      </c>
      <c r="J228" s="36"/>
      <c r="K228" s="36"/>
      <c r="L228" s="36"/>
      <c r="M228" s="36"/>
      <c r="N228" s="36"/>
    </row>
    <row r="229" spans="1:14" s="34" customFormat="1" ht="18">
      <c r="A229" s="492">
        <v>224</v>
      </c>
      <c r="B229" s="451"/>
      <c r="C229" s="480" t="s">
        <v>270</v>
      </c>
      <c r="D229" s="464" t="s">
        <v>172</v>
      </c>
      <c r="E229" s="455">
        <v>55.85</v>
      </c>
      <c r="F229" s="445">
        <v>6</v>
      </c>
      <c r="G229" s="446">
        <f t="shared" si="9"/>
        <v>61.85</v>
      </c>
      <c r="H229" s="457">
        <v>224</v>
      </c>
      <c r="J229" s="36"/>
      <c r="K229" s="36"/>
      <c r="L229" s="36"/>
      <c r="M229" s="36"/>
      <c r="N229" s="36"/>
    </row>
    <row r="230" spans="1:14" s="34" customFormat="1" ht="18">
      <c r="A230" s="492">
        <v>225</v>
      </c>
      <c r="B230" s="451"/>
      <c r="C230" s="481" t="s">
        <v>333</v>
      </c>
      <c r="D230" s="466" t="s">
        <v>19</v>
      </c>
      <c r="E230" s="455">
        <v>51.9</v>
      </c>
      <c r="F230" s="445">
        <v>10</v>
      </c>
      <c r="G230" s="446">
        <f t="shared" si="9"/>
        <v>61.9</v>
      </c>
      <c r="H230" s="457">
        <v>225</v>
      </c>
      <c r="J230" s="36"/>
      <c r="K230" s="36"/>
      <c r="L230" s="36"/>
      <c r="M230" s="36"/>
      <c r="N230" s="36"/>
    </row>
    <row r="231" spans="1:14" s="34" customFormat="1" ht="18">
      <c r="A231" s="492">
        <v>226</v>
      </c>
      <c r="B231" s="451"/>
      <c r="C231" s="478" t="s">
        <v>442</v>
      </c>
      <c r="D231" s="466" t="s">
        <v>40</v>
      </c>
      <c r="E231" s="455">
        <v>62</v>
      </c>
      <c r="F231" s="445"/>
      <c r="G231" s="446">
        <f t="shared" si="9"/>
        <v>62</v>
      </c>
      <c r="H231" s="457">
        <v>226</v>
      </c>
      <c r="J231" s="36"/>
      <c r="K231" s="36"/>
      <c r="L231" s="36"/>
      <c r="M231" s="36"/>
      <c r="N231" s="36"/>
    </row>
    <row r="232" spans="1:14" s="34" customFormat="1" ht="18">
      <c r="A232" s="492">
        <v>227</v>
      </c>
      <c r="B232" s="451"/>
      <c r="C232" s="480" t="s">
        <v>200</v>
      </c>
      <c r="D232" s="464" t="s">
        <v>45</v>
      </c>
      <c r="E232" s="455">
        <v>59.55</v>
      </c>
      <c r="F232" s="445">
        <v>3</v>
      </c>
      <c r="G232" s="446">
        <f t="shared" si="9"/>
        <v>62.55</v>
      </c>
      <c r="H232" s="457">
        <v>227</v>
      </c>
      <c r="J232" s="36"/>
      <c r="K232" s="36"/>
      <c r="L232" s="36"/>
      <c r="M232" s="36"/>
      <c r="N232" s="36"/>
    </row>
    <row r="233" spans="1:14" s="34" customFormat="1" ht="18">
      <c r="A233" s="492">
        <v>228</v>
      </c>
      <c r="B233" s="451"/>
      <c r="C233" s="478" t="s">
        <v>180</v>
      </c>
      <c r="D233" s="464" t="s">
        <v>435</v>
      </c>
      <c r="E233" s="455">
        <v>44.61</v>
      </c>
      <c r="F233" s="445">
        <v>18</v>
      </c>
      <c r="G233" s="446">
        <f t="shared" si="9"/>
        <v>62.61</v>
      </c>
      <c r="H233" s="457">
        <v>228</v>
      </c>
      <c r="J233" s="36"/>
      <c r="K233" s="36"/>
      <c r="L233" s="36"/>
      <c r="M233" s="36"/>
      <c r="N233" s="36"/>
    </row>
    <row r="234" spans="1:14" s="34" customFormat="1" ht="18">
      <c r="A234" s="492">
        <v>229</v>
      </c>
      <c r="B234" s="473"/>
      <c r="C234" s="487" t="s">
        <v>206</v>
      </c>
      <c r="D234" s="466" t="s">
        <v>18</v>
      </c>
      <c r="E234" s="455">
        <v>51.1</v>
      </c>
      <c r="F234" s="445">
        <v>12</v>
      </c>
      <c r="G234" s="446">
        <f t="shared" si="9"/>
        <v>63.1</v>
      </c>
      <c r="H234" s="457">
        <v>229</v>
      </c>
      <c r="J234" s="36"/>
      <c r="K234" s="36"/>
      <c r="L234" s="36"/>
      <c r="M234" s="36"/>
      <c r="N234" s="36"/>
    </row>
    <row r="235" spans="1:14" s="34" customFormat="1" ht="18">
      <c r="A235" s="492">
        <v>230</v>
      </c>
      <c r="B235" s="451"/>
      <c r="C235" s="481" t="s">
        <v>227</v>
      </c>
      <c r="D235" s="464" t="s">
        <v>48</v>
      </c>
      <c r="E235" s="455">
        <v>55.26</v>
      </c>
      <c r="F235" s="445">
        <v>8</v>
      </c>
      <c r="G235" s="446">
        <f t="shared" si="9"/>
        <v>63.26</v>
      </c>
      <c r="H235" s="457">
        <v>230</v>
      </c>
      <c r="J235" s="36"/>
      <c r="K235" s="36"/>
      <c r="L235" s="36"/>
      <c r="M235" s="36"/>
      <c r="N235" s="36"/>
    </row>
    <row r="236" spans="1:14" s="34" customFormat="1" ht="18">
      <c r="A236" s="492">
        <v>231</v>
      </c>
      <c r="B236" s="451" t="s">
        <v>53</v>
      </c>
      <c r="C236" s="481" t="s">
        <v>366</v>
      </c>
      <c r="D236" s="468" t="s">
        <v>92</v>
      </c>
      <c r="E236" s="455">
        <v>54.38</v>
      </c>
      <c r="F236" s="445">
        <v>9</v>
      </c>
      <c r="G236" s="446">
        <f t="shared" si="9"/>
        <v>63.38</v>
      </c>
      <c r="H236" s="457">
        <v>231</v>
      </c>
      <c r="J236" s="36"/>
      <c r="K236" s="36"/>
      <c r="L236" s="36"/>
      <c r="M236" s="36"/>
      <c r="N236" s="36"/>
    </row>
    <row r="237" spans="1:14" s="34" customFormat="1" ht="18">
      <c r="A237" s="492">
        <v>232</v>
      </c>
      <c r="B237" s="451"/>
      <c r="C237" s="478" t="s">
        <v>284</v>
      </c>
      <c r="D237" s="464" t="s">
        <v>85</v>
      </c>
      <c r="E237" s="455">
        <v>57.78</v>
      </c>
      <c r="F237" s="445">
        <v>6</v>
      </c>
      <c r="G237" s="446">
        <f t="shared" si="9"/>
        <v>63.78</v>
      </c>
      <c r="H237" s="457">
        <v>232</v>
      </c>
      <c r="J237" s="36"/>
      <c r="K237" s="36"/>
      <c r="L237" s="36"/>
      <c r="M237" s="36"/>
      <c r="N237" s="36"/>
    </row>
    <row r="238" spans="1:14" s="34" customFormat="1" ht="18">
      <c r="A238" s="492">
        <v>233</v>
      </c>
      <c r="B238" s="451"/>
      <c r="C238" s="484" t="s">
        <v>252</v>
      </c>
      <c r="D238" s="464" t="s">
        <v>39</v>
      </c>
      <c r="E238" s="455">
        <v>61</v>
      </c>
      <c r="F238" s="445">
        <v>3</v>
      </c>
      <c r="G238" s="446">
        <f t="shared" si="9"/>
        <v>64</v>
      </c>
      <c r="H238" s="457">
        <v>233</v>
      </c>
      <c r="J238" s="36"/>
      <c r="K238" s="36"/>
      <c r="L238" s="36"/>
      <c r="M238" s="36"/>
      <c r="N238" s="36"/>
    </row>
    <row r="239" spans="1:14" s="34" customFormat="1" ht="18">
      <c r="A239" s="492">
        <v>234</v>
      </c>
      <c r="B239" s="451"/>
      <c r="C239" s="483" t="s">
        <v>385</v>
      </c>
      <c r="D239" s="466" t="s">
        <v>436</v>
      </c>
      <c r="E239" s="455">
        <v>64</v>
      </c>
      <c r="F239" s="445"/>
      <c r="G239" s="446">
        <f t="shared" si="9"/>
        <v>64</v>
      </c>
      <c r="H239" s="457">
        <v>233</v>
      </c>
      <c r="J239" s="36"/>
      <c r="K239" s="36"/>
      <c r="L239" s="36"/>
      <c r="M239" s="36"/>
      <c r="N239" s="36"/>
    </row>
    <row r="240" spans="1:14" s="34" customFormat="1" ht="18">
      <c r="A240" s="492">
        <v>235</v>
      </c>
      <c r="B240" s="451"/>
      <c r="C240" s="480" t="s">
        <v>412</v>
      </c>
      <c r="D240" s="466" t="s">
        <v>96</v>
      </c>
      <c r="E240" s="455">
        <v>61</v>
      </c>
      <c r="F240" s="445">
        <v>3</v>
      </c>
      <c r="G240" s="446">
        <f t="shared" si="9"/>
        <v>64</v>
      </c>
      <c r="H240" s="457">
        <v>233</v>
      </c>
      <c r="J240" s="36"/>
      <c r="K240" s="36"/>
      <c r="L240" s="36"/>
      <c r="M240" s="36"/>
      <c r="N240" s="36"/>
    </row>
    <row r="241" spans="1:14" s="34" customFormat="1" ht="18">
      <c r="A241" s="492">
        <v>236</v>
      </c>
      <c r="B241" s="451"/>
      <c r="C241" s="481" t="s">
        <v>372</v>
      </c>
      <c r="D241" s="468" t="s">
        <v>92</v>
      </c>
      <c r="E241" s="455">
        <v>64</v>
      </c>
      <c r="F241" s="445"/>
      <c r="G241" s="446">
        <f t="shared" si="9"/>
        <v>64</v>
      </c>
      <c r="H241" s="457">
        <v>233</v>
      </c>
      <c r="J241" s="36"/>
      <c r="K241" s="36"/>
      <c r="L241" s="36"/>
      <c r="M241" s="36"/>
      <c r="N241" s="36"/>
    </row>
    <row r="242" spans="1:14" s="34" customFormat="1" ht="18">
      <c r="A242" s="492">
        <v>237</v>
      </c>
      <c r="B242" s="451"/>
      <c r="C242" s="478" t="s">
        <v>376</v>
      </c>
      <c r="D242" s="466" t="s">
        <v>34</v>
      </c>
      <c r="E242" s="455">
        <v>58.21</v>
      </c>
      <c r="F242" s="445">
        <v>6</v>
      </c>
      <c r="G242" s="446">
        <f t="shared" si="9"/>
        <v>64.210000000000008</v>
      </c>
      <c r="H242" s="457">
        <v>237</v>
      </c>
      <c r="J242" s="36"/>
      <c r="K242" s="36"/>
      <c r="L242" s="36"/>
      <c r="M242" s="36"/>
      <c r="N242" s="36"/>
    </row>
    <row r="243" spans="1:14" s="34" customFormat="1" ht="18">
      <c r="A243" s="492">
        <v>238</v>
      </c>
      <c r="B243" s="451"/>
      <c r="C243" s="478" t="s">
        <v>257</v>
      </c>
      <c r="D243" s="466" t="s">
        <v>41</v>
      </c>
      <c r="E243" s="455">
        <v>51.65</v>
      </c>
      <c r="F243" s="445">
        <v>13</v>
      </c>
      <c r="G243" s="446">
        <f t="shared" si="9"/>
        <v>64.650000000000006</v>
      </c>
      <c r="H243" s="457">
        <v>238</v>
      </c>
      <c r="J243" s="36"/>
      <c r="K243" s="36"/>
      <c r="L243" s="36"/>
      <c r="M243" s="36"/>
      <c r="N243" s="36"/>
    </row>
    <row r="244" spans="1:14" s="34" customFormat="1" ht="18">
      <c r="A244" s="492">
        <v>239</v>
      </c>
      <c r="B244" s="451"/>
      <c r="C244" s="478" t="s">
        <v>280</v>
      </c>
      <c r="D244" s="464" t="s">
        <v>85</v>
      </c>
      <c r="E244" s="455">
        <v>58.68</v>
      </c>
      <c r="F244" s="445">
        <v>6</v>
      </c>
      <c r="G244" s="446">
        <f t="shared" si="9"/>
        <v>64.680000000000007</v>
      </c>
      <c r="H244" s="457">
        <v>239</v>
      </c>
      <c r="J244" s="36"/>
      <c r="K244" s="36"/>
      <c r="L244" s="36"/>
      <c r="M244" s="36"/>
      <c r="N244" s="36"/>
    </row>
    <row r="245" spans="1:14" s="34" customFormat="1" ht="18">
      <c r="A245" s="492">
        <v>240</v>
      </c>
      <c r="B245" s="451"/>
      <c r="C245" s="480" t="s">
        <v>267</v>
      </c>
      <c r="D245" s="464" t="s">
        <v>172</v>
      </c>
      <c r="E245" s="455">
        <v>64.87</v>
      </c>
      <c r="F245" s="445"/>
      <c r="G245" s="446">
        <f t="shared" si="9"/>
        <v>64.87</v>
      </c>
      <c r="H245" s="457">
        <v>240</v>
      </c>
      <c r="J245" s="36"/>
      <c r="K245" s="36"/>
      <c r="L245" s="36"/>
      <c r="M245" s="36"/>
      <c r="N245" s="36"/>
    </row>
    <row r="246" spans="1:14" s="34" customFormat="1" ht="18">
      <c r="A246" s="492">
        <v>241</v>
      </c>
      <c r="B246" s="451"/>
      <c r="C246" s="481" t="s">
        <v>427</v>
      </c>
      <c r="D246" s="466" t="s">
        <v>83</v>
      </c>
      <c r="E246" s="455">
        <v>65</v>
      </c>
      <c r="F246" s="445"/>
      <c r="G246" s="446">
        <f t="shared" si="9"/>
        <v>65</v>
      </c>
      <c r="H246" s="457">
        <v>241</v>
      </c>
      <c r="J246" s="36"/>
      <c r="K246" s="36"/>
      <c r="L246" s="36"/>
      <c r="M246" s="36"/>
      <c r="N246" s="36"/>
    </row>
    <row r="247" spans="1:14" s="34" customFormat="1" ht="18">
      <c r="A247" s="492">
        <v>242</v>
      </c>
      <c r="B247" s="451"/>
      <c r="C247" s="478" t="s">
        <v>362</v>
      </c>
      <c r="D247" s="468" t="s">
        <v>54</v>
      </c>
      <c r="E247" s="455">
        <v>59.01</v>
      </c>
      <c r="F247" s="445">
        <v>6</v>
      </c>
      <c r="G247" s="446">
        <f t="shared" si="9"/>
        <v>65.009999999999991</v>
      </c>
      <c r="H247" s="457">
        <v>242</v>
      </c>
      <c r="J247" s="36"/>
      <c r="K247" s="36"/>
      <c r="L247" s="36"/>
      <c r="M247" s="36"/>
      <c r="N247" s="36"/>
    </row>
    <row r="248" spans="1:14" s="34" customFormat="1" ht="18">
      <c r="A248" s="492">
        <v>243</v>
      </c>
      <c r="B248" s="451"/>
      <c r="C248" s="481" t="s">
        <v>329</v>
      </c>
      <c r="D248" s="466" t="s">
        <v>19</v>
      </c>
      <c r="E248" s="455">
        <v>59.56</v>
      </c>
      <c r="F248" s="445">
        <v>6</v>
      </c>
      <c r="G248" s="446">
        <f t="shared" si="9"/>
        <v>65.56</v>
      </c>
      <c r="H248" s="457">
        <v>243</v>
      </c>
      <c r="J248" s="36"/>
      <c r="K248" s="36"/>
      <c r="L248" s="36"/>
      <c r="M248" s="36"/>
      <c r="N248" s="36"/>
    </row>
    <row r="249" spans="1:14" s="34" customFormat="1" ht="18">
      <c r="A249" s="492">
        <v>244</v>
      </c>
      <c r="B249" s="451"/>
      <c r="C249" s="478" t="s">
        <v>291</v>
      </c>
      <c r="D249" s="469" t="s">
        <v>171</v>
      </c>
      <c r="E249" s="455">
        <v>66</v>
      </c>
      <c r="F249" s="445"/>
      <c r="G249" s="446">
        <f t="shared" si="9"/>
        <v>66</v>
      </c>
      <c r="H249" s="457">
        <v>244</v>
      </c>
      <c r="J249" s="36"/>
      <c r="K249" s="36"/>
      <c r="L249" s="36"/>
      <c r="M249" s="36"/>
      <c r="N249" s="36"/>
    </row>
    <row r="250" spans="1:14" s="34" customFormat="1" ht="18">
      <c r="A250" s="492">
        <v>245</v>
      </c>
      <c r="B250" s="451"/>
      <c r="C250" s="478" t="s">
        <v>360</v>
      </c>
      <c r="D250" s="468" t="s">
        <v>54</v>
      </c>
      <c r="E250" s="455">
        <v>66</v>
      </c>
      <c r="F250" s="445"/>
      <c r="G250" s="446">
        <f t="shared" si="9"/>
        <v>66</v>
      </c>
      <c r="H250" s="457">
        <v>244</v>
      </c>
      <c r="J250" s="36"/>
      <c r="K250" s="36"/>
      <c r="L250" s="36"/>
      <c r="M250" s="36"/>
      <c r="N250" s="36"/>
    </row>
    <row r="251" spans="1:14" s="34" customFormat="1" ht="18">
      <c r="A251" s="492">
        <v>246</v>
      </c>
      <c r="B251" s="451"/>
      <c r="C251" s="486" t="s">
        <v>446</v>
      </c>
      <c r="D251" s="464" t="s">
        <v>169</v>
      </c>
      <c r="E251" s="455">
        <v>54.51</v>
      </c>
      <c r="F251" s="445">
        <v>12</v>
      </c>
      <c r="G251" s="446">
        <f t="shared" si="9"/>
        <v>66.509999999999991</v>
      </c>
      <c r="H251" s="457">
        <v>246</v>
      </c>
      <c r="J251" s="36"/>
      <c r="K251" s="36"/>
      <c r="L251" s="36"/>
      <c r="M251" s="36"/>
      <c r="N251" s="36"/>
    </row>
    <row r="252" spans="1:14" s="34" customFormat="1" ht="18">
      <c r="A252" s="492">
        <v>247</v>
      </c>
      <c r="B252" s="451"/>
      <c r="C252" s="480" t="s">
        <v>118</v>
      </c>
      <c r="D252" s="464" t="s">
        <v>45</v>
      </c>
      <c r="E252" s="455">
        <v>64</v>
      </c>
      <c r="F252" s="445">
        <v>3</v>
      </c>
      <c r="G252" s="446">
        <f t="shared" si="9"/>
        <v>67</v>
      </c>
      <c r="H252" s="457">
        <v>247</v>
      </c>
      <c r="J252" s="36"/>
      <c r="K252" s="36"/>
      <c r="L252" s="36"/>
      <c r="M252" s="36"/>
      <c r="N252" s="36"/>
    </row>
    <row r="253" spans="1:14" s="34" customFormat="1" ht="18">
      <c r="A253" s="492">
        <v>248</v>
      </c>
      <c r="B253" s="451"/>
      <c r="C253" s="480" t="s">
        <v>342</v>
      </c>
      <c r="D253" s="465" t="s">
        <v>52</v>
      </c>
      <c r="E253" s="455">
        <v>64.14</v>
      </c>
      <c r="F253" s="445">
        <v>3</v>
      </c>
      <c r="G253" s="446">
        <f t="shared" si="9"/>
        <v>67.14</v>
      </c>
      <c r="H253" s="457">
        <v>248</v>
      </c>
      <c r="J253" s="36"/>
      <c r="K253" s="36"/>
      <c r="L253" s="36"/>
      <c r="M253" s="36"/>
      <c r="N253" s="36"/>
    </row>
    <row r="254" spans="1:14" s="34" customFormat="1" ht="18">
      <c r="A254" s="492">
        <v>249</v>
      </c>
      <c r="B254" s="451"/>
      <c r="C254" s="479" t="s">
        <v>395</v>
      </c>
      <c r="D254" s="465" t="s">
        <v>175</v>
      </c>
      <c r="E254" s="455">
        <v>62.46</v>
      </c>
      <c r="F254" s="445">
        <v>5</v>
      </c>
      <c r="G254" s="446">
        <f t="shared" ref="G254:G272" si="10">SUM(E254,F254)</f>
        <v>67.460000000000008</v>
      </c>
      <c r="H254" s="457">
        <v>249</v>
      </c>
      <c r="J254" s="36"/>
      <c r="K254" s="36"/>
      <c r="L254" s="36"/>
      <c r="M254" s="36"/>
      <c r="N254" s="36"/>
    </row>
    <row r="255" spans="1:14" s="34" customFormat="1" ht="18">
      <c r="A255" s="492">
        <v>250</v>
      </c>
      <c r="B255" s="451"/>
      <c r="C255" s="484" t="s">
        <v>253</v>
      </c>
      <c r="D255" s="464" t="s">
        <v>39</v>
      </c>
      <c r="E255" s="455">
        <v>59.81</v>
      </c>
      <c r="F255" s="445">
        <v>9</v>
      </c>
      <c r="G255" s="446">
        <f t="shared" si="10"/>
        <v>68.81</v>
      </c>
      <c r="H255" s="457">
        <v>250</v>
      </c>
      <c r="J255" s="36"/>
      <c r="K255" s="36"/>
      <c r="L255" s="36"/>
      <c r="M255" s="36"/>
      <c r="N255" s="36"/>
    </row>
    <row r="256" spans="1:14" s="34" customFormat="1" ht="18">
      <c r="A256" s="492">
        <v>251</v>
      </c>
      <c r="B256" s="451"/>
      <c r="C256" s="479" t="s">
        <v>314</v>
      </c>
      <c r="D256" s="466" t="s">
        <v>173</v>
      </c>
      <c r="E256" s="455">
        <v>63</v>
      </c>
      <c r="F256" s="445">
        <v>6</v>
      </c>
      <c r="G256" s="446">
        <f t="shared" si="10"/>
        <v>69</v>
      </c>
      <c r="H256" s="457">
        <v>251</v>
      </c>
      <c r="J256" s="36"/>
      <c r="K256" s="36"/>
      <c r="L256" s="36"/>
      <c r="M256" s="36"/>
      <c r="N256" s="36"/>
    </row>
    <row r="257" spans="1:14" s="34" customFormat="1" ht="18">
      <c r="A257" s="492">
        <v>252</v>
      </c>
      <c r="B257" s="451"/>
      <c r="C257" s="479" t="s">
        <v>407</v>
      </c>
      <c r="D257" s="466" t="s">
        <v>176</v>
      </c>
      <c r="E257" s="455">
        <v>70</v>
      </c>
      <c r="F257" s="445"/>
      <c r="G257" s="446">
        <f t="shared" si="10"/>
        <v>70</v>
      </c>
      <c r="H257" s="457">
        <v>252</v>
      </c>
      <c r="J257" s="36"/>
      <c r="K257" s="36"/>
      <c r="L257" s="36"/>
      <c r="M257" s="36"/>
      <c r="N257" s="36"/>
    </row>
    <row r="258" spans="1:14" s="34" customFormat="1" ht="18">
      <c r="A258" s="492">
        <v>253</v>
      </c>
      <c r="B258" s="451"/>
      <c r="C258" s="487" t="s">
        <v>203</v>
      </c>
      <c r="D258" s="466" t="s">
        <v>18</v>
      </c>
      <c r="E258" s="455">
        <v>61.11</v>
      </c>
      <c r="F258" s="445">
        <v>9</v>
      </c>
      <c r="G258" s="446">
        <f t="shared" si="10"/>
        <v>70.11</v>
      </c>
      <c r="H258" s="457">
        <v>253</v>
      </c>
      <c r="J258" s="36"/>
      <c r="K258" s="36"/>
      <c r="L258" s="36"/>
      <c r="M258" s="36"/>
      <c r="N258" s="36"/>
    </row>
    <row r="259" spans="1:14" s="34" customFormat="1" ht="18">
      <c r="A259" s="492">
        <v>254</v>
      </c>
      <c r="B259" s="451"/>
      <c r="C259" s="478" t="s">
        <v>389</v>
      </c>
      <c r="D259" s="468" t="s">
        <v>437</v>
      </c>
      <c r="E259" s="455">
        <v>70.61</v>
      </c>
      <c r="F259" s="445"/>
      <c r="G259" s="446">
        <f t="shared" si="10"/>
        <v>70.61</v>
      </c>
      <c r="H259" s="457">
        <v>254</v>
      </c>
      <c r="J259" s="36"/>
      <c r="K259" s="36"/>
      <c r="L259" s="36"/>
      <c r="M259" s="36"/>
      <c r="N259" s="36"/>
    </row>
    <row r="260" spans="1:14" s="34" customFormat="1" ht="18">
      <c r="A260" s="492">
        <v>255</v>
      </c>
      <c r="B260" s="451"/>
      <c r="C260" s="478" t="s">
        <v>455</v>
      </c>
      <c r="D260" s="466" t="s">
        <v>176</v>
      </c>
      <c r="E260" s="455">
        <v>59.93</v>
      </c>
      <c r="F260" s="445">
        <v>11</v>
      </c>
      <c r="G260" s="446">
        <f t="shared" si="10"/>
        <v>70.930000000000007</v>
      </c>
      <c r="H260" s="457">
        <v>255</v>
      </c>
      <c r="J260" s="36"/>
      <c r="K260" s="36"/>
      <c r="L260" s="36"/>
      <c r="M260" s="36"/>
      <c r="N260" s="36"/>
    </row>
    <row r="261" spans="1:14" s="34" customFormat="1" ht="18">
      <c r="A261" s="492">
        <v>256</v>
      </c>
      <c r="B261" s="451"/>
      <c r="C261" s="481" t="s">
        <v>221</v>
      </c>
      <c r="D261" s="467" t="s">
        <v>47</v>
      </c>
      <c r="E261" s="455">
        <v>68</v>
      </c>
      <c r="F261" s="445">
        <v>3</v>
      </c>
      <c r="G261" s="446">
        <f t="shared" si="10"/>
        <v>71</v>
      </c>
      <c r="H261" s="457">
        <v>256</v>
      </c>
      <c r="J261" s="36"/>
      <c r="K261" s="36"/>
      <c r="L261" s="36"/>
      <c r="M261" s="36"/>
      <c r="N261" s="36"/>
    </row>
    <row r="262" spans="1:14" s="34" customFormat="1" ht="18">
      <c r="A262" s="492">
        <v>257</v>
      </c>
      <c r="B262" s="451"/>
      <c r="C262" s="478" t="s">
        <v>288</v>
      </c>
      <c r="D262" s="469" t="s">
        <v>171</v>
      </c>
      <c r="E262" s="455">
        <v>71</v>
      </c>
      <c r="F262" s="445"/>
      <c r="G262" s="446">
        <f t="shared" si="10"/>
        <v>71</v>
      </c>
      <c r="H262" s="457">
        <v>256</v>
      </c>
      <c r="J262" s="36"/>
      <c r="K262" s="36"/>
      <c r="L262" s="36"/>
      <c r="M262" s="36"/>
      <c r="N262" s="36"/>
    </row>
    <row r="263" spans="1:14" s="34" customFormat="1" ht="18">
      <c r="A263" s="492">
        <v>258</v>
      </c>
      <c r="B263" s="451"/>
      <c r="C263" s="479" t="s">
        <v>410</v>
      </c>
      <c r="D263" s="466" t="s">
        <v>176</v>
      </c>
      <c r="E263" s="455">
        <v>73</v>
      </c>
      <c r="F263" s="445"/>
      <c r="G263" s="446">
        <f t="shared" si="10"/>
        <v>73</v>
      </c>
      <c r="H263" s="457">
        <v>258</v>
      </c>
      <c r="J263" s="36"/>
      <c r="K263" s="36"/>
      <c r="L263" s="36"/>
      <c r="M263" s="36"/>
      <c r="N263" s="36"/>
    </row>
    <row r="264" spans="1:14" s="34" customFormat="1" ht="18">
      <c r="A264" s="492">
        <v>259</v>
      </c>
      <c r="B264" s="451"/>
      <c r="C264" s="484" t="s">
        <v>255</v>
      </c>
      <c r="D264" s="464" t="s">
        <v>39</v>
      </c>
      <c r="E264" s="455">
        <v>64.31</v>
      </c>
      <c r="F264" s="445">
        <v>9</v>
      </c>
      <c r="G264" s="446">
        <f t="shared" si="10"/>
        <v>73.31</v>
      </c>
      <c r="H264" s="457">
        <v>259</v>
      </c>
      <c r="J264" s="36"/>
      <c r="K264" s="36"/>
      <c r="L264" s="36"/>
      <c r="M264" s="36"/>
      <c r="N264" s="36"/>
    </row>
    <row r="265" spans="1:14" s="34" customFormat="1" ht="18">
      <c r="A265" s="492">
        <v>260</v>
      </c>
      <c r="B265" s="451"/>
      <c r="C265" s="478" t="s">
        <v>281</v>
      </c>
      <c r="D265" s="464" t="s">
        <v>85</v>
      </c>
      <c r="E265" s="455">
        <v>66</v>
      </c>
      <c r="F265" s="445">
        <v>9</v>
      </c>
      <c r="G265" s="446">
        <f t="shared" si="10"/>
        <v>75</v>
      </c>
      <c r="H265" s="457">
        <v>260</v>
      </c>
      <c r="J265" s="36"/>
      <c r="K265" s="36"/>
      <c r="L265" s="36"/>
      <c r="M265" s="36"/>
      <c r="N265" s="36"/>
    </row>
    <row r="266" spans="1:14" s="34" customFormat="1" ht="18">
      <c r="A266" s="492">
        <v>261</v>
      </c>
      <c r="B266" s="451"/>
      <c r="C266" s="481" t="s">
        <v>228</v>
      </c>
      <c r="D266" s="464" t="s">
        <v>48</v>
      </c>
      <c r="E266" s="455">
        <v>67.53</v>
      </c>
      <c r="F266" s="445">
        <v>8</v>
      </c>
      <c r="G266" s="446">
        <f t="shared" si="10"/>
        <v>75.53</v>
      </c>
      <c r="H266" s="457">
        <v>261</v>
      </c>
      <c r="J266" s="36"/>
      <c r="K266" s="36"/>
      <c r="L266" s="36"/>
      <c r="M266" s="36"/>
      <c r="N266" s="36"/>
    </row>
    <row r="267" spans="1:14" s="34" customFormat="1" ht="18">
      <c r="A267" s="492">
        <v>262</v>
      </c>
      <c r="B267" s="451"/>
      <c r="C267" s="480" t="s">
        <v>341</v>
      </c>
      <c r="D267" s="465" t="s">
        <v>52</v>
      </c>
      <c r="E267" s="455">
        <v>70</v>
      </c>
      <c r="F267" s="445">
        <v>6</v>
      </c>
      <c r="G267" s="446">
        <f t="shared" si="10"/>
        <v>76</v>
      </c>
      <c r="H267" s="457">
        <v>262</v>
      </c>
      <c r="J267" s="36"/>
      <c r="K267" s="36"/>
      <c r="L267" s="36"/>
      <c r="M267" s="36"/>
      <c r="N267" s="36"/>
    </row>
    <row r="268" spans="1:14" s="34" customFormat="1" ht="18">
      <c r="A268" s="492">
        <v>263</v>
      </c>
      <c r="B268" s="451"/>
      <c r="C268" s="481" t="s">
        <v>428</v>
      </c>
      <c r="D268" s="466" t="s">
        <v>83</v>
      </c>
      <c r="E268" s="455">
        <v>74</v>
      </c>
      <c r="F268" s="445">
        <v>3</v>
      </c>
      <c r="G268" s="446">
        <f t="shared" si="10"/>
        <v>77</v>
      </c>
      <c r="H268" s="457">
        <v>263</v>
      </c>
      <c r="J268" s="36"/>
      <c r="K268" s="36"/>
      <c r="L268" s="36"/>
      <c r="M268" s="36"/>
      <c r="N268" s="36"/>
    </row>
    <row r="269" spans="1:14" s="34" customFormat="1" ht="18">
      <c r="A269" s="492">
        <v>264</v>
      </c>
      <c r="B269" s="451"/>
      <c r="C269" s="481" t="s">
        <v>431</v>
      </c>
      <c r="D269" s="466" t="s">
        <v>21</v>
      </c>
      <c r="E269" s="455">
        <v>72</v>
      </c>
      <c r="F269" s="445">
        <v>6</v>
      </c>
      <c r="G269" s="446">
        <f t="shared" si="10"/>
        <v>78</v>
      </c>
      <c r="H269" s="457">
        <v>264</v>
      </c>
      <c r="J269" s="36"/>
      <c r="K269" s="36"/>
      <c r="L269" s="36"/>
      <c r="M269" s="36"/>
      <c r="N269" s="36"/>
    </row>
    <row r="270" spans="1:14" s="34" customFormat="1" ht="18">
      <c r="A270" s="492">
        <v>265</v>
      </c>
      <c r="B270" s="451"/>
      <c r="C270" s="479" t="s">
        <v>398</v>
      </c>
      <c r="D270" s="465" t="s">
        <v>175</v>
      </c>
      <c r="E270" s="455">
        <v>72.39</v>
      </c>
      <c r="F270" s="445">
        <v>6</v>
      </c>
      <c r="G270" s="446">
        <f t="shared" si="10"/>
        <v>78.39</v>
      </c>
      <c r="H270" s="457">
        <v>265</v>
      </c>
      <c r="J270" s="36"/>
      <c r="K270" s="36"/>
      <c r="L270" s="36"/>
      <c r="M270" s="36"/>
      <c r="N270" s="36"/>
    </row>
    <row r="271" spans="1:14" s="34" customFormat="1" ht="18">
      <c r="A271" s="492">
        <v>266</v>
      </c>
      <c r="B271" s="451"/>
      <c r="C271" s="478" t="s">
        <v>165</v>
      </c>
      <c r="D271" s="466" t="s">
        <v>34</v>
      </c>
      <c r="E271" s="455">
        <v>81.97</v>
      </c>
      <c r="F271" s="445"/>
      <c r="G271" s="446">
        <f t="shared" si="10"/>
        <v>81.97</v>
      </c>
      <c r="H271" s="457">
        <v>266</v>
      </c>
      <c r="J271" s="36"/>
      <c r="K271" s="36"/>
      <c r="L271" s="36"/>
      <c r="M271" s="36"/>
      <c r="N271" s="36"/>
    </row>
    <row r="272" spans="1:14" s="34" customFormat="1" ht="18">
      <c r="A272" s="492">
        <v>267</v>
      </c>
      <c r="B272" s="451"/>
      <c r="C272" s="481" t="s">
        <v>219</v>
      </c>
      <c r="D272" s="467" t="s">
        <v>47</v>
      </c>
      <c r="E272" s="455">
        <v>82</v>
      </c>
      <c r="F272" s="445"/>
      <c r="G272" s="446">
        <f t="shared" si="10"/>
        <v>82</v>
      </c>
      <c r="H272" s="457">
        <v>267</v>
      </c>
      <c r="J272" s="36"/>
      <c r="K272" s="36"/>
      <c r="L272" s="36"/>
      <c r="M272" s="36"/>
      <c r="N272" s="36"/>
    </row>
    <row r="273" spans="1:14" s="34" customFormat="1" ht="18">
      <c r="A273" s="492">
        <v>268</v>
      </c>
      <c r="B273" s="451"/>
      <c r="C273" s="478" t="s">
        <v>273</v>
      </c>
      <c r="D273" s="464" t="s">
        <v>501</v>
      </c>
      <c r="E273" s="455">
        <v>83</v>
      </c>
      <c r="F273" s="445"/>
      <c r="G273" s="445">
        <f>E273+F273</f>
        <v>83</v>
      </c>
      <c r="H273" s="457">
        <v>268</v>
      </c>
      <c r="J273" s="36"/>
      <c r="K273" s="36"/>
      <c r="L273" s="36"/>
      <c r="M273" s="36"/>
      <c r="N273" s="36"/>
    </row>
    <row r="274" spans="1:14" s="34" customFormat="1" ht="18">
      <c r="A274" s="492">
        <v>269</v>
      </c>
      <c r="B274" s="451"/>
      <c r="C274" s="481" t="s">
        <v>368</v>
      </c>
      <c r="D274" s="468" t="s">
        <v>92</v>
      </c>
      <c r="E274" s="455">
        <v>79</v>
      </c>
      <c r="F274" s="445">
        <v>6</v>
      </c>
      <c r="G274" s="446">
        <f>SUM(E274,F274)</f>
        <v>85</v>
      </c>
      <c r="H274" s="457">
        <v>269</v>
      </c>
      <c r="J274" s="36"/>
      <c r="K274" s="36"/>
      <c r="L274" s="36"/>
      <c r="M274" s="36"/>
      <c r="N274" s="36"/>
    </row>
    <row r="275" spans="1:14" s="34" customFormat="1" ht="18">
      <c r="A275" s="492">
        <v>270</v>
      </c>
      <c r="B275" s="451"/>
      <c r="C275" s="478" t="s">
        <v>441</v>
      </c>
      <c r="D275" s="464" t="s">
        <v>501</v>
      </c>
      <c r="E275" s="455">
        <v>83.09</v>
      </c>
      <c r="F275" s="445">
        <v>3</v>
      </c>
      <c r="G275" s="445">
        <f>E275+F275</f>
        <v>86.09</v>
      </c>
      <c r="H275" s="457">
        <v>270</v>
      </c>
      <c r="J275" s="36"/>
      <c r="K275" s="36"/>
      <c r="L275" s="36"/>
      <c r="M275" s="36"/>
      <c r="N275" s="36"/>
    </row>
    <row r="276" spans="1:14" s="34" customFormat="1" ht="18">
      <c r="A276" s="492">
        <v>271</v>
      </c>
      <c r="B276" s="451"/>
      <c r="C276" s="484" t="s">
        <v>251</v>
      </c>
      <c r="D276" s="464" t="s">
        <v>39</v>
      </c>
      <c r="E276" s="455">
        <v>80.33</v>
      </c>
      <c r="F276" s="445">
        <v>9</v>
      </c>
      <c r="G276" s="446">
        <f>SUM(E276,F276)</f>
        <v>89.33</v>
      </c>
      <c r="H276" s="457">
        <v>271</v>
      </c>
      <c r="J276" s="36"/>
      <c r="K276" s="36"/>
      <c r="L276" s="36"/>
      <c r="M276" s="36"/>
      <c r="N276" s="36"/>
    </row>
    <row r="277" spans="1:14" s="34" customFormat="1" ht="18">
      <c r="A277" s="492">
        <v>272</v>
      </c>
      <c r="B277" s="451"/>
      <c r="C277" s="478" t="s">
        <v>285</v>
      </c>
      <c r="D277" s="464" t="s">
        <v>85</v>
      </c>
      <c r="E277" s="455">
        <v>89</v>
      </c>
      <c r="F277" s="445">
        <v>3</v>
      </c>
      <c r="G277" s="446">
        <f>SUM(E277,F277)</f>
        <v>92</v>
      </c>
      <c r="H277" s="457">
        <v>272</v>
      </c>
      <c r="J277" s="36"/>
      <c r="K277" s="36"/>
      <c r="L277" s="36"/>
      <c r="M277" s="36"/>
      <c r="N277" s="36"/>
    </row>
    <row r="278" spans="1:14" s="34" customFormat="1" ht="18">
      <c r="A278" s="492">
        <v>273</v>
      </c>
      <c r="B278" s="451"/>
      <c r="C278" s="479" t="s">
        <v>316</v>
      </c>
      <c r="D278" s="466" t="s">
        <v>173</v>
      </c>
      <c r="E278" s="455">
        <v>86</v>
      </c>
      <c r="F278" s="445">
        <v>6</v>
      </c>
      <c r="G278" s="446">
        <f>SUM(E278,F278)</f>
        <v>92</v>
      </c>
      <c r="H278" s="457">
        <v>272</v>
      </c>
      <c r="J278" s="36"/>
      <c r="K278" s="36"/>
      <c r="L278" s="36"/>
      <c r="M278" s="36"/>
      <c r="N278" s="36"/>
    </row>
    <row r="279" spans="1:14" s="34" customFormat="1" ht="18">
      <c r="A279" s="492">
        <v>274</v>
      </c>
      <c r="B279" s="451"/>
      <c r="C279" s="478" t="s">
        <v>409</v>
      </c>
      <c r="D279" s="466" t="s">
        <v>176</v>
      </c>
      <c r="E279" s="455">
        <v>92.53</v>
      </c>
      <c r="F279" s="445"/>
      <c r="G279" s="446">
        <f>SUM(E279,F279)</f>
        <v>92.53</v>
      </c>
      <c r="H279" s="457">
        <v>274</v>
      </c>
      <c r="J279" s="36"/>
      <c r="K279" s="36"/>
      <c r="L279" s="36"/>
      <c r="M279" s="36"/>
      <c r="N279" s="36"/>
    </row>
    <row r="280" spans="1:14" s="34" customFormat="1" ht="18">
      <c r="A280" s="492">
        <v>275</v>
      </c>
      <c r="B280" s="451"/>
      <c r="C280" s="481" t="s">
        <v>305</v>
      </c>
      <c r="D280" s="466" t="s">
        <v>20</v>
      </c>
      <c r="E280" s="455">
        <v>82.1</v>
      </c>
      <c r="F280" s="445">
        <v>14</v>
      </c>
      <c r="G280" s="446">
        <f>SUM(E280,F280)</f>
        <v>96.1</v>
      </c>
      <c r="H280" s="457">
        <v>275</v>
      </c>
      <c r="J280" s="36"/>
      <c r="K280" s="36"/>
      <c r="L280" s="36"/>
      <c r="M280" s="36"/>
      <c r="N280" s="36"/>
    </row>
    <row r="281" spans="1:14" s="34" customFormat="1" ht="18">
      <c r="A281" s="492">
        <v>276</v>
      </c>
      <c r="B281" s="451"/>
      <c r="C281" s="479" t="s">
        <v>315</v>
      </c>
      <c r="D281" s="466" t="s">
        <v>173</v>
      </c>
      <c r="E281" s="455">
        <v>84.85</v>
      </c>
      <c r="F281" s="445">
        <v>12</v>
      </c>
      <c r="G281" s="446">
        <f>F281+E281</f>
        <v>96.85</v>
      </c>
      <c r="H281" s="457">
        <v>276</v>
      </c>
      <c r="J281" s="36"/>
      <c r="K281" s="36"/>
      <c r="L281" s="36"/>
      <c r="M281" s="36"/>
      <c r="N281" s="36"/>
    </row>
    <row r="282" spans="1:14" s="34" customFormat="1" ht="18">
      <c r="A282" s="492">
        <v>277</v>
      </c>
      <c r="B282" s="451"/>
      <c r="C282" s="479" t="s">
        <v>155</v>
      </c>
      <c r="D282" s="466" t="s">
        <v>173</v>
      </c>
      <c r="E282" s="455">
        <v>91</v>
      </c>
      <c r="F282" s="445">
        <v>6</v>
      </c>
      <c r="G282" s="446">
        <f t="shared" ref="G282:G298" si="11">SUM(E282,F282)</f>
        <v>97</v>
      </c>
      <c r="H282" s="457">
        <v>277</v>
      </c>
      <c r="J282" s="36"/>
      <c r="K282" s="36"/>
      <c r="L282" s="36"/>
      <c r="M282" s="36"/>
      <c r="N282" s="36"/>
    </row>
    <row r="283" spans="1:14" s="34" customFormat="1" ht="18">
      <c r="A283" s="492">
        <v>278</v>
      </c>
      <c r="B283" s="451"/>
      <c r="C283" s="485" t="s">
        <v>216</v>
      </c>
      <c r="D283" s="467" t="s">
        <v>47</v>
      </c>
      <c r="E283" s="455">
        <v>100.67</v>
      </c>
      <c r="F283" s="445"/>
      <c r="G283" s="446">
        <f t="shared" si="11"/>
        <v>100.67</v>
      </c>
      <c r="H283" s="457">
        <v>278</v>
      </c>
      <c r="J283" s="36"/>
      <c r="K283" s="36"/>
      <c r="L283" s="36"/>
      <c r="M283" s="36"/>
      <c r="N283" s="36"/>
    </row>
    <row r="284" spans="1:14" s="34" customFormat="1" ht="18">
      <c r="A284" s="492">
        <v>279</v>
      </c>
      <c r="B284" s="451"/>
      <c r="C284" s="481" t="s">
        <v>426</v>
      </c>
      <c r="D284" s="466" t="s">
        <v>83</v>
      </c>
      <c r="E284" s="455">
        <v>91.62</v>
      </c>
      <c r="F284" s="445">
        <v>15</v>
      </c>
      <c r="G284" s="446">
        <f t="shared" si="11"/>
        <v>106.62</v>
      </c>
      <c r="H284" s="457">
        <v>279</v>
      </c>
      <c r="J284" s="36"/>
      <c r="K284" s="36"/>
      <c r="L284" s="36"/>
      <c r="M284" s="36"/>
      <c r="N284" s="36"/>
    </row>
    <row r="285" spans="1:14" s="34" customFormat="1" ht="18">
      <c r="A285" s="492">
        <v>280</v>
      </c>
      <c r="B285" s="451"/>
      <c r="C285" s="478" t="s">
        <v>179</v>
      </c>
      <c r="D285" s="464" t="s">
        <v>435</v>
      </c>
      <c r="E285" s="455">
        <v>97.71</v>
      </c>
      <c r="F285" s="445">
        <v>11</v>
      </c>
      <c r="G285" s="446">
        <f t="shared" si="11"/>
        <v>108.71</v>
      </c>
      <c r="H285" s="457">
        <v>280</v>
      </c>
      <c r="J285" s="36"/>
      <c r="K285" s="36"/>
      <c r="L285" s="36"/>
      <c r="M285" s="36"/>
      <c r="N285" s="36"/>
    </row>
    <row r="286" spans="1:14" s="34" customFormat="1" ht="18">
      <c r="A286" s="492">
        <v>281</v>
      </c>
      <c r="B286" s="451"/>
      <c r="C286" s="478" t="s">
        <v>327</v>
      </c>
      <c r="D286" s="466" t="s">
        <v>174</v>
      </c>
      <c r="E286" s="455">
        <v>119</v>
      </c>
      <c r="F286" s="445"/>
      <c r="G286" s="446">
        <f t="shared" si="11"/>
        <v>119</v>
      </c>
      <c r="H286" s="457">
        <v>281</v>
      </c>
      <c r="J286" s="36"/>
      <c r="K286" s="36"/>
      <c r="L286" s="36"/>
      <c r="M286" s="36"/>
      <c r="N286" s="36"/>
    </row>
    <row r="287" spans="1:14" s="34" customFormat="1" ht="18">
      <c r="A287" s="492">
        <v>282</v>
      </c>
      <c r="B287" s="451"/>
      <c r="C287" s="480" t="s">
        <v>440</v>
      </c>
      <c r="D287" s="466" t="s">
        <v>96</v>
      </c>
      <c r="E287" s="455">
        <v>114</v>
      </c>
      <c r="F287" s="445">
        <v>6</v>
      </c>
      <c r="G287" s="446">
        <f t="shared" si="11"/>
        <v>120</v>
      </c>
      <c r="H287" s="457">
        <v>282</v>
      </c>
      <c r="J287" s="36"/>
      <c r="K287" s="36"/>
      <c r="L287" s="36"/>
      <c r="M287" s="36"/>
      <c r="N287" s="36"/>
    </row>
    <row r="288" spans="1:14" s="34" customFormat="1" ht="18">
      <c r="A288" s="492">
        <v>283</v>
      </c>
      <c r="B288" s="451" t="s">
        <v>53</v>
      </c>
      <c r="C288" s="488" t="s">
        <v>202</v>
      </c>
      <c r="D288" s="466" t="s">
        <v>18</v>
      </c>
      <c r="E288" s="455">
        <v>62</v>
      </c>
      <c r="F288" s="445">
        <v>75</v>
      </c>
      <c r="G288" s="446">
        <f t="shared" si="11"/>
        <v>137</v>
      </c>
      <c r="H288" s="457">
        <v>283</v>
      </c>
      <c r="J288" s="36"/>
      <c r="K288" s="36"/>
      <c r="L288" s="36"/>
      <c r="M288" s="36"/>
      <c r="N288" s="36"/>
    </row>
    <row r="289" spans="1:14" s="34" customFormat="1" ht="18">
      <c r="A289" s="492">
        <v>284</v>
      </c>
      <c r="B289" s="451"/>
      <c r="C289" s="480" t="s">
        <v>265</v>
      </c>
      <c r="D289" s="464" t="s">
        <v>172</v>
      </c>
      <c r="E289" s="455">
        <v>133</v>
      </c>
      <c r="F289" s="445">
        <v>10</v>
      </c>
      <c r="G289" s="446">
        <f t="shared" si="11"/>
        <v>143</v>
      </c>
      <c r="H289" s="457">
        <v>284</v>
      </c>
      <c r="J289" s="36"/>
      <c r="K289" s="36"/>
      <c r="L289" s="36"/>
      <c r="M289" s="36"/>
      <c r="N289" s="36"/>
    </row>
    <row r="290" spans="1:14" s="34" customFormat="1" ht="18">
      <c r="A290" s="492">
        <v>285</v>
      </c>
      <c r="B290" s="451"/>
      <c r="C290" s="481" t="s">
        <v>300</v>
      </c>
      <c r="D290" s="466" t="s">
        <v>20</v>
      </c>
      <c r="E290" s="455">
        <v>138</v>
      </c>
      <c r="F290" s="445">
        <v>21</v>
      </c>
      <c r="G290" s="446">
        <f t="shared" si="11"/>
        <v>159</v>
      </c>
      <c r="H290" s="457">
        <v>285</v>
      </c>
      <c r="J290" s="36"/>
      <c r="K290" s="36"/>
      <c r="L290" s="36"/>
      <c r="M290" s="36"/>
      <c r="N290" s="36"/>
    </row>
    <row r="291" spans="1:14" s="34" customFormat="1" ht="18">
      <c r="A291" s="492">
        <v>286</v>
      </c>
      <c r="B291" s="451"/>
      <c r="C291" s="478" t="s">
        <v>181</v>
      </c>
      <c r="D291" s="464" t="s">
        <v>435</v>
      </c>
      <c r="E291" s="455">
        <v>144.66</v>
      </c>
      <c r="F291" s="445">
        <v>16</v>
      </c>
      <c r="G291" s="446">
        <f t="shared" si="11"/>
        <v>160.66</v>
      </c>
      <c r="H291" s="457">
        <v>286</v>
      </c>
      <c r="J291" s="36"/>
      <c r="K291" s="36"/>
      <c r="L291" s="36"/>
      <c r="M291" s="36"/>
      <c r="N291" s="36"/>
    </row>
    <row r="292" spans="1:14" s="34" customFormat="1" ht="18">
      <c r="A292" s="492">
        <v>287</v>
      </c>
      <c r="B292" s="451"/>
      <c r="C292" s="481" t="s">
        <v>346</v>
      </c>
      <c r="D292" s="466" t="s">
        <v>83</v>
      </c>
      <c r="E292" s="455">
        <v>180.4</v>
      </c>
      <c r="F292" s="445"/>
      <c r="G292" s="446">
        <f t="shared" si="11"/>
        <v>180.4</v>
      </c>
      <c r="H292" s="457">
        <v>287</v>
      </c>
      <c r="J292" s="36"/>
      <c r="K292" s="36"/>
      <c r="L292" s="36"/>
      <c r="M292" s="36"/>
      <c r="N292" s="36"/>
    </row>
    <row r="293" spans="1:14" s="34" customFormat="1" ht="18">
      <c r="A293" s="492">
        <v>288</v>
      </c>
      <c r="B293" s="451"/>
      <c r="C293" s="484" t="s">
        <v>458</v>
      </c>
      <c r="D293" s="466" t="s">
        <v>83</v>
      </c>
      <c r="E293" s="455">
        <v>206</v>
      </c>
      <c r="F293" s="445">
        <v>6</v>
      </c>
      <c r="G293" s="446">
        <f t="shared" si="11"/>
        <v>212</v>
      </c>
      <c r="H293" s="457">
        <v>288</v>
      </c>
      <c r="J293" s="36"/>
      <c r="K293" s="36"/>
      <c r="L293" s="36"/>
      <c r="M293" s="36"/>
      <c r="N293" s="36"/>
    </row>
    <row r="294" spans="1:14" s="34" customFormat="1" ht="18">
      <c r="A294" s="492">
        <v>289</v>
      </c>
      <c r="B294" s="451"/>
      <c r="C294" s="479" t="s">
        <v>317</v>
      </c>
      <c r="D294" s="466" t="s">
        <v>173</v>
      </c>
      <c r="E294" s="455">
        <v>222</v>
      </c>
      <c r="F294" s="445">
        <v>6</v>
      </c>
      <c r="G294" s="446">
        <f t="shared" si="11"/>
        <v>228</v>
      </c>
      <c r="H294" s="457">
        <v>289</v>
      </c>
      <c r="J294" s="36"/>
      <c r="K294" s="36"/>
      <c r="L294" s="36"/>
      <c r="M294" s="36"/>
      <c r="N294" s="36"/>
    </row>
    <row r="295" spans="1:14" s="34" customFormat="1" ht="18">
      <c r="A295" s="492">
        <v>290</v>
      </c>
      <c r="B295" s="451"/>
      <c r="C295" s="481" t="s">
        <v>373</v>
      </c>
      <c r="D295" s="468" t="s">
        <v>92</v>
      </c>
      <c r="E295" s="455">
        <v>280.44</v>
      </c>
      <c r="F295" s="445"/>
      <c r="G295" s="446">
        <f t="shared" si="11"/>
        <v>280.44</v>
      </c>
      <c r="H295" s="457">
        <v>290</v>
      </c>
      <c r="J295" s="36"/>
      <c r="K295" s="36"/>
      <c r="L295" s="36"/>
      <c r="M295" s="36"/>
      <c r="N295" s="36"/>
    </row>
    <row r="296" spans="1:14" s="34" customFormat="1" ht="18">
      <c r="A296" s="492">
        <v>291</v>
      </c>
      <c r="B296" s="451"/>
      <c r="C296" s="482" t="s">
        <v>211</v>
      </c>
      <c r="D296" s="467" t="s">
        <v>46</v>
      </c>
      <c r="E296" s="455">
        <v>300</v>
      </c>
      <c r="F296" s="445"/>
      <c r="G296" s="446">
        <f t="shared" si="11"/>
        <v>300</v>
      </c>
      <c r="H296" s="457">
        <v>291</v>
      </c>
      <c r="J296" s="36"/>
      <c r="K296" s="36"/>
      <c r="L296" s="36"/>
      <c r="M296" s="36"/>
      <c r="N296" s="36"/>
    </row>
    <row r="297" spans="1:14" s="34" customFormat="1" ht="18">
      <c r="A297" s="492">
        <v>292</v>
      </c>
      <c r="B297" s="451"/>
      <c r="C297" s="479" t="s">
        <v>318</v>
      </c>
      <c r="D297" s="466" t="s">
        <v>173</v>
      </c>
      <c r="E297" s="455">
        <v>300</v>
      </c>
      <c r="F297" s="445"/>
      <c r="G297" s="446">
        <f t="shared" si="11"/>
        <v>300</v>
      </c>
      <c r="H297" s="457">
        <v>291</v>
      </c>
      <c r="J297" s="36"/>
      <c r="K297" s="36"/>
      <c r="L297" s="36"/>
      <c r="M297" s="36"/>
      <c r="N297" s="36"/>
    </row>
    <row r="298" spans="1:14" s="34" customFormat="1" ht="18">
      <c r="A298" s="492">
        <v>293</v>
      </c>
      <c r="B298" s="451"/>
      <c r="C298" s="480" t="s">
        <v>269</v>
      </c>
      <c r="D298" s="464" t="s">
        <v>172</v>
      </c>
      <c r="E298" s="455">
        <v>316.58999999999997</v>
      </c>
      <c r="F298" s="445"/>
      <c r="G298" s="446">
        <f t="shared" si="11"/>
        <v>316.58999999999997</v>
      </c>
      <c r="H298" s="457">
        <v>293</v>
      </c>
      <c r="J298" s="36"/>
      <c r="K298" s="36"/>
      <c r="L298" s="36"/>
      <c r="M298" s="36"/>
      <c r="N298" s="36"/>
    </row>
    <row r="299" spans="1:14" s="34" customFormat="1" ht="18">
      <c r="A299" s="492">
        <v>294</v>
      </c>
      <c r="B299" s="451"/>
      <c r="C299" s="484" t="s">
        <v>503</v>
      </c>
      <c r="D299" s="464" t="s">
        <v>39</v>
      </c>
      <c r="E299" s="455" t="s">
        <v>504</v>
      </c>
      <c r="F299" s="445"/>
      <c r="G299" s="446"/>
      <c r="H299" s="457"/>
      <c r="J299" s="36"/>
      <c r="K299" s="36"/>
      <c r="L299" s="36"/>
      <c r="M299" s="36"/>
      <c r="N299" s="36"/>
    </row>
    <row r="300" spans="1:14" s="34" customFormat="1" ht="18">
      <c r="A300" s="492">
        <v>295</v>
      </c>
      <c r="B300" s="451"/>
      <c r="C300" s="484" t="s">
        <v>505</v>
      </c>
      <c r="D300" s="464" t="s">
        <v>39</v>
      </c>
      <c r="E300" s="455" t="s">
        <v>504</v>
      </c>
      <c r="F300" s="445"/>
      <c r="G300" s="446"/>
      <c r="H300" s="457"/>
      <c r="J300" s="36"/>
      <c r="K300" s="36"/>
      <c r="L300" s="36"/>
      <c r="M300" s="36"/>
      <c r="N300" s="36"/>
    </row>
    <row r="301" spans="1:14" s="34" customFormat="1" ht="18">
      <c r="A301" s="492">
        <v>296</v>
      </c>
      <c r="B301" s="451"/>
      <c r="C301" s="481" t="s">
        <v>506</v>
      </c>
      <c r="D301" s="466" t="s">
        <v>20</v>
      </c>
      <c r="E301" s="455" t="s">
        <v>504</v>
      </c>
      <c r="F301" s="445"/>
      <c r="G301" s="446"/>
      <c r="H301" s="457"/>
      <c r="J301" s="36"/>
      <c r="K301" s="36"/>
      <c r="L301" s="36"/>
      <c r="M301" s="36"/>
      <c r="N301" s="36"/>
    </row>
    <row r="302" spans="1:14" s="34" customFormat="1" ht="18.75" thickBot="1">
      <c r="A302" s="493">
        <v>297</v>
      </c>
      <c r="B302" s="494"/>
      <c r="C302" s="489" t="s">
        <v>507</v>
      </c>
      <c r="D302" s="470" t="s">
        <v>83</v>
      </c>
      <c r="E302" s="458" t="s">
        <v>504</v>
      </c>
      <c r="F302" s="459"/>
      <c r="G302" s="460"/>
      <c r="H302" s="461"/>
      <c r="J302" s="36"/>
      <c r="K302" s="36"/>
      <c r="L302" s="36"/>
      <c r="M302" s="36"/>
      <c r="N302" s="36"/>
    </row>
    <row r="303" spans="1:14">
      <c r="B303" s="125"/>
      <c r="C303" s="125"/>
      <c r="D303" s="198"/>
      <c r="E303" s="154"/>
      <c r="F303" s="154"/>
      <c r="G303" s="154"/>
    </row>
    <row r="304" spans="1:14">
      <c r="B304" s="125"/>
      <c r="C304" s="125"/>
      <c r="D304" s="198"/>
      <c r="E304" s="154"/>
      <c r="F304" s="154"/>
      <c r="G304" s="154"/>
    </row>
    <row r="305" spans="2:7">
      <c r="B305" s="125"/>
      <c r="C305" s="125"/>
      <c r="D305" s="198"/>
      <c r="E305" s="154"/>
      <c r="F305" s="154"/>
      <c r="G305" s="154"/>
    </row>
    <row r="306" spans="2:7">
      <c r="B306" s="125"/>
      <c r="C306" s="125"/>
      <c r="D306" s="198"/>
      <c r="E306" s="154"/>
      <c r="F306" s="154"/>
      <c r="G306" s="154"/>
    </row>
    <row r="307" spans="2:7">
      <c r="B307" s="125"/>
      <c r="C307" s="125"/>
      <c r="D307" s="198"/>
      <c r="E307" s="154"/>
      <c r="F307" s="154"/>
      <c r="G307" s="154"/>
    </row>
    <row r="308" spans="2:7">
      <c r="B308" s="125"/>
      <c r="C308" s="125"/>
      <c r="D308" s="198"/>
      <c r="E308" s="154"/>
      <c r="F308" s="154"/>
      <c r="G308" s="154"/>
    </row>
    <row r="309" spans="2:7">
      <c r="B309" s="125"/>
      <c r="C309" s="125"/>
      <c r="D309" s="198"/>
      <c r="E309" s="154"/>
      <c r="F309" s="154"/>
      <c r="G309" s="154"/>
    </row>
    <row r="310" spans="2:7">
      <c r="B310" s="125"/>
      <c r="C310" s="125"/>
      <c r="D310" s="198"/>
      <c r="E310" s="154"/>
      <c r="F310" s="154"/>
      <c r="G310" s="154"/>
    </row>
    <row r="311" spans="2:7">
      <c r="B311" s="125"/>
      <c r="C311" s="125"/>
      <c r="D311" s="198"/>
      <c r="E311" s="154"/>
      <c r="F311" s="154"/>
      <c r="G311" s="154"/>
    </row>
    <row r="312" spans="2:7">
      <c r="B312" s="125"/>
      <c r="C312" s="125"/>
      <c r="D312" s="198"/>
      <c r="E312" s="154"/>
      <c r="F312" s="154"/>
      <c r="G312" s="154"/>
    </row>
    <row r="313" spans="2:7">
      <c r="B313" s="125"/>
      <c r="C313" s="125"/>
      <c r="D313" s="198"/>
      <c r="E313" s="154"/>
      <c r="F313" s="154"/>
      <c r="G313" s="154"/>
    </row>
    <row r="314" spans="2:7">
      <c r="B314" s="125"/>
      <c r="C314" s="125"/>
      <c r="D314" s="198"/>
      <c r="E314" s="154"/>
      <c r="F314" s="154"/>
      <c r="G314" s="154"/>
    </row>
    <row r="315" spans="2:7">
      <c r="B315" s="125"/>
      <c r="C315" s="125"/>
      <c r="D315" s="198"/>
      <c r="E315" s="154"/>
      <c r="F315" s="154"/>
      <c r="G315" s="154"/>
    </row>
    <row r="316" spans="2:7">
      <c r="B316" s="125"/>
      <c r="C316" s="125"/>
      <c r="D316" s="198"/>
      <c r="E316" s="154"/>
      <c r="F316" s="154"/>
      <c r="G316" s="154"/>
    </row>
    <row r="317" spans="2:7">
      <c r="B317" s="125"/>
      <c r="C317" s="125"/>
      <c r="D317" s="198"/>
      <c r="E317" s="154"/>
      <c r="F317" s="154"/>
      <c r="G317" s="154"/>
    </row>
    <row r="318" spans="2:7">
      <c r="B318" s="125"/>
      <c r="C318" s="125"/>
      <c r="D318" s="198"/>
      <c r="E318" s="154"/>
      <c r="F318" s="154"/>
      <c r="G318" s="154"/>
    </row>
    <row r="319" spans="2:7">
      <c r="B319" s="125"/>
      <c r="C319" s="125"/>
      <c r="D319" s="198"/>
      <c r="E319" s="154"/>
      <c r="F319" s="154"/>
      <c r="G319" s="154"/>
    </row>
    <row r="320" spans="2:7">
      <c r="B320" s="125"/>
      <c r="C320" s="125"/>
      <c r="D320" s="198"/>
      <c r="E320" s="154"/>
      <c r="F320" s="154"/>
      <c r="G320" s="154"/>
    </row>
    <row r="321" spans="2:7">
      <c r="B321" s="125"/>
      <c r="C321" s="125"/>
      <c r="D321" s="198"/>
      <c r="E321" s="154"/>
      <c r="F321" s="154"/>
      <c r="G321" s="154"/>
    </row>
    <row r="322" spans="2:7">
      <c r="B322" s="125"/>
      <c r="C322" s="125"/>
      <c r="D322" s="198"/>
      <c r="E322" s="154"/>
      <c r="F322" s="154"/>
      <c r="G322" s="154"/>
    </row>
    <row r="323" spans="2:7">
      <c r="B323" s="125"/>
      <c r="C323" s="125"/>
      <c r="D323" s="198"/>
      <c r="E323" s="154"/>
      <c r="F323" s="154"/>
      <c r="G323" s="154"/>
    </row>
    <row r="324" spans="2:7">
      <c r="B324" s="125"/>
      <c r="C324" s="125"/>
      <c r="D324" s="198"/>
      <c r="E324" s="154"/>
      <c r="F324" s="154"/>
      <c r="G324" s="154"/>
    </row>
    <row r="325" spans="2:7">
      <c r="B325" s="125"/>
      <c r="C325" s="125"/>
      <c r="D325" s="198"/>
      <c r="E325" s="154"/>
      <c r="F325" s="154"/>
      <c r="G325" s="154"/>
    </row>
    <row r="326" spans="2:7">
      <c r="B326" s="125"/>
      <c r="C326" s="125"/>
      <c r="D326" s="198"/>
      <c r="E326" s="154"/>
      <c r="F326" s="154"/>
      <c r="G326" s="154"/>
    </row>
    <row r="327" spans="2:7">
      <c r="B327" s="125"/>
      <c r="C327" s="125"/>
      <c r="D327" s="198"/>
      <c r="E327" s="154"/>
      <c r="F327" s="154"/>
      <c r="G327" s="154"/>
    </row>
    <row r="328" spans="2:7">
      <c r="B328" s="125"/>
      <c r="C328" s="125"/>
      <c r="D328" s="198"/>
      <c r="E328" s="154"/>
      <c r="F328" s="154"/>
      <c r="G328" s="154"/>
    </row>
    <row r="329" spans="2:7">
      <c r="B329" s="125"/>
      <c r="C329" s="125"/>
      <c r="D329" s="198"/>
      <c r="E329" s="154"/>
      <c r="F329" s="154"/>
      <c r="G329" s="154"/>
    </row>
    <row r="330" spans="2:7">
      <c r="B330" s="125"/>
      <c r="C330" s="125"/>
      <c r="D330" s="198"/>
      <c r="E330" s="154"/>
      <c r="F330" s="154"/>
      <c r="G330" s="154"/>
    </row>
    <row r="331" spans="2:7">
      <c r="B331" s="125"/>
      <c r="C331" s="125"/>
      <c r="D331" s="198"/>
      <c r="E331" s="154"/>
      <c r="F331" s="154"/>
      <c r="G331" s="154"/>
    </row>
    <row r="332" spans="2:7">
      <c r="B332" s="125"/>
      <c r="C332" s="125"/>
      <c r="D332" s="198"/>
      <c r="E332" s="154"/>
      <c r="F332" s="154"/>
      <c r="G332" s="154"/>
    </row>
    <row r="333" spans="2:7">
      <c r="B333" s="125"/>
      <c r="C333" s="125"/>
      <c r="D333" s="198"/>
      <c r="E333" s="154"/>
      <c r="F333" s="154"/>
      <c r="G333" s="154"/>
    </row>
    <row r="334" spans="2:7">
      <c r="B334" s="125"/>
      <c r="C334" s="125"/>
      <c r="D334" s="198"/>
      <c r="E334" s="154"/>
      <c r="F334" s="154"/>
      <c r="G334" s="154"/>
    </row>
    <row r="335" spans="2:7">
      <c r="B335" s="125"/>
      <c r="C335" s="125"/>
      <c r="D335" s="198"/>
      <c r="E335" s="154"/>
      <c r="F335" s="154"/>
      <c r="G335" s="154"/>
    </row>
    <row r="336" spans="2:7">
      <c r="B336" s="125"/>
      <c r="C336" s="125"/>
      <c r="D336" s="198"/>
      <c r="E336" s="154"/>
      <c r="F336" s="154"/>
      <c r="G336" s="154"/>
    </row>
    <row r="337" spans="2:7">
      <c r="B337" s="125"/>
      <c r="C337" s="125"/>
      <c r="D337" s="198"/>
      <c r="E337" s="154"/>
      <c r="F337" s="154"/>
      <c r="G337" s="154"/>
    </row>
    <row r="338" spans="2:7">
      <c r="B338" s="125"/>
      <c r="C338" s="125"/>
      <c r="D338" s="198"/>
      <c r="E338" s="154"/>
      <c r="F338" s="154"/>
      <c r="G338" s="154"/>
    </row>
    <row r="339" spans="2:7">
      <c r="B339" s="125"/>
      <c r="C339" s="125"/>
      <c r="D339" s="198"/>
      <c r="E339" s="154"/>
      <c r="F339" s="154"/>
      <c r="G339" s="154"/>
    </row>
    <row r="340" spans="2:7">
      <c r="B340" s="125"/>
      <c r="C340" s="125"/>
      <c r="D340" s="198"/>
      <c r="E340" s="154"/>
      <c r="F340" s="154"/>
      <c r="G340" s="154"/>
    </row>
    <row r="341" spans="2:7">
      <c r="B341" s="125"/>
      <c r="C341" s="125"/>
      <c r="D341" s="198"/>
      <c r="E341" s="154"/>
      <c r="F341" s="154"/>
      <c r="G341" s="154"/>
    </row>
  </sheetData>
  <sortState ref="C7:G302">
    <sortCondition ref="G6:G302"/>
  </sortState>
  <mergeCells count="7">
    <mergeCell ref="A4:A5"/>
    <mergeCell ref="C4:C5"/>
    <mergeCell ref="D4:D5"/>
    <mergeCell ref="E4:H4"/>
    <mergeCell ref="A1:G1"/>
    <mergeCell ref="A3:G3"/>
    <mergeCell ref="A2:H2"/>
  </mergeCells>
  <conditionalFormatting sqref="G1:G5 G14:G1048576">
    <cfRule type="duplicateValues" dxfId="69" priority="130"/>
  </conditionalFormatting>
  <conditionalFormatting sqref="G6:G13">
    <cfRule type="top10" dxfId="68" priority="1" percent="1" rank="1"/>
  </conditionalFormatting>
  <hyperlinks>
    <hyperlink ref="C283" r:id="rId1" display="https://230020.kiasuo.ru/ous/4187872/students/1240000000280725182"/>
    <hyperlink ref="C111" r:id="rId2" display="https://230020.kiasuo.ru/ous/4187872/students/1240000000296718742"/>
    <hyperlink ref="C223" r:id="rId3" display="https://230020.kiasuo.ru/ous/4187872/students/2423002000001028451"/>
    <hyperlink ref="C96" r:id="rId4" display="https://230020.kiasuo.ru/ous/4187872/students/2423002000001028312"/>
  </hyperlinks>
  <printOptions horizontalCentered="1"/>
  <pageMargins left="0.39370078740157483" right="0" top="0.39370078740157483" bottom="0.19685039370078741" header="0" footer="0"/>
  <pageSetup paperSize="9" scale="67" fitToHeight="0" orientation="portrait" r:id="rId5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6"/>
  <sheetViews>
    <sheetView view="pageBreakPreview" topLeftCell="B1" zoomScale="85" zoomScaleNormal="100" zoomScaleSheetLayoutView="85" workbookViewId="0">
      <pane ySplit="5" topLeftCell="A342" activePane="bottomLeft" state="frozen"/>
      <selection pane="bottomLeft" activeCell="I367" sqref="I367"/>
    </sheetView>
  </sheetViews>
  <sheetFormatPr defaultColWidth="9.140625" defaultRowHeight="18"/>
  <cols>
    <col min="1" max="1" width="4.5703125" style="31" customWidth="1"/>
    <col min="2" max="2" width="5.7109375" style="31" customWidth="1"/>
    <col min="3" max="3" width="43.140625" style="124" customWidth="1"/>
    <col min="4" max="4" width="41" style="124" hidden="1" customWidth="1"/>
    <col min="5" max="5" width="15" style="136" customWidth="1"/>
    <col min="6" max="6" width="10.7109375" style="136" customWidth="1"/>
    <col min="7" max="7" width="16.28515625" style="136" customWidth="1"/>
    <col min="8" max="8" width="14.7109375" style="136" hidden="1" customWidth="1"/>
    <col min="9" max="9" width="17.5703125" style="137" customWidth="1"/>
    <col min="10" max="10" width="12" style="132" hidden="1" customWidth="1"/>
    <col min="11" max="11" width="17.28515625" style="132" hidden="1" customWidth="1"/>
    <col min="12" max="12" width="15.85546875" style="133" customWidth="1"/>
    <col min="13" max="13" width="11.7109375" style="31" customWidth="1"/>
    <col min="14" max="14" width="18.28515625" style="34" customWidth="1"/>
    <col min="15" max="15" width="25.28515625" style="39" customWidth="1"/>
    <col min="16" max="16" width="28.85546875" style="39" customWidth="1"/>
    <col min="17" max="17" width="33.28515625" style="39" customWidth="1"/>
    <col min="18" max="16384" width="9.140625" style="39"/>
  </cols>
  <sheetData>
    <row r="1" spans="1:14" ht="23.25">
      <c r="A1" s="582" t="s">
        <v>29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21"/>
      <c r="N1" s="21"/>
    </row>
    <row r="2" spans="1:14" ht="15.75">
      <c r="A2" s="584" t="s">
        <v>183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22"/>
    </row>
    <row r="3" spans="1:14" ht="45.75" customHeight="1" thickBot="1">
      <c r="A3" s="620" t="s">
        <v>70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N3" s="31"/>
    </row>
    <row r="4" spans="1:14" ht="15">
      <c r="A4" s="613" t="s">
        <v>6</v>
      </c>
      <c r="B4" s="630" t="s">
        <v>0</v>
      </c>
      <c r="C4" s="615" t="s">
        <v>1</v>
      </c>
      <c r="D4" s="156"/>
      <c r="E4" s="617" t="s">
        <v>56</v>
      </c>
      <c r="F4" s="617"/>
      <c r="G4" s="617"/>
      <c r="H4" s="617"/>
      <c r="I4" s="617"/>
      <c r="J4" s="617"/>
      <c r="K4" s="617"/>
      <c r="L4" s="618" t="s">
        <v>2</v>
      </c>
      <c r="N4" s="31"/>
    </row>
    <row r="5" spans="1:14" ht="26.25" thickBot="1">
      <c r="A5" s="614"/>
      <c r="B5" s="631"/>
      <c r="C5" s="616"/>
      <c r="D5" s="157"/>
      <c r="E5" s="141" t="s">
        <v>60</v>
      </c>
      <c r="F5" s="141" t="s">
        <v>61</v>
      </c>
      <c r="G5" s="141" t="s">
        <v>62</v>
      </c>
      <c r="H5" s="141" t="s">
        <v>105</v>
      </c>
      <c r="I5" s="142" t="s">
        <v>63</v>
      </c>
      <c r="J5" s="142" t="s">
        <v>3</v>
      </c>
      <c r="K5" s="142" t="s">
        <v>69</v>
      </c>
      <c r="L5" s="619"/>
    </row>
    <row r="6" spans="1:14" ht="21" hidden="1" thickBot="1">
      <c r="A6" s="248"/>
      <c r="B6" s="249"/>
      <c r="C6" s="250" t="s">
        <v>112</v>
      </c>
      <c r="D6" s="251"/>
      <c r="E6" s="252"/>
      <c r="F6" s="252"/>
      <c r="G6" s="252"/>
      <c r="H6" s="252"/>
      <c r="I6" s="252"/>
      <c r="J6" s="253">
        <f>I6</f>
        <v>0</v>
      </c>
      <c r="K6" s="253"/>
      <c r="L6" s="254"/>
    </row>
    <row r="7" spans="1:14" ht="20.25" hidden="1">
      <c r="A7" s="255">
        <v>1</v>
      </c>
      <c r="B7" s="256"/>
      <c r="C7" s="257"/>
      <c r="D7" s="258"/>
      <c r="E7" s="259"/>
      <c r="F7" s="259"/>
      <c r="G7" s="259">
        <f>E7+F7</f>
        <v>0</v>
      </c>
      <c r="H7" s="603"/>
      <c r="I7" s="621">
        <f>SUM(G7:G14)+H7-(MAX(G7:G14))</f>
        <v>0</v>
      </c>
      <c r="J7" s="260"/>
      <c r="K7" s="624"/>
      <c r="L7" s="627"/>
    </row>
    <row r="8" spans="1:14" ht="20.25" hidden="1">
      <c r="A8" s="261">
        <v>2</v>
      </c>
      <c r="B8" s="262"/>
      <c r="C8" s="263"/>
      <c r="D8" s="264"/>
      <c r="E8" s="265"/>
      <c r="F8" s="265"/>
      <c r="G8" s="265">
        <f t="shared" ref="G8:G14" si="0">E8+F8</f>
        <v>0</v>
      </c>
      <c r="H8" s="604"/>
      <c r="I8" s="622"/>
      <c r="J8" s="266"/>
      <c r="K8" s="625"/>
      <c r="L8" s="628"/>
    </row>
    <row r="9" spans="1:14" ht="20.25" hidden="1">
      <c r="A9" s="261">
        <v>3</v>
      </c>
      <c r="B9" s="262"/>
      <c r="C9" s="263"/>
      <c r="D9" s="264"/>
      <c r="E9" s="265"/>
      <c r="F9" s="265"/>
      <c r="G9" s="265">
        <f t="shared" si="0"/>
        <v>0</v>
      </c>
      <c r="H9" s="604"/>
      <c r="I9" s="622"/>
      <c r="J9" s="266"/>
      <c r="K9" s="625"/>
      <c r="L9" s="628"/>
      <c r="M9" s="136"/>
    </row>
    <row r="10" spans="1:14" ht="20.25" hidden="1">
      <c r="A10" s="261">
        <v>4</v>
      </c>
      <c r="B10" s="262"/>
      <c r="C10" s="263"/>
      <c r="D10" s="264"/>
      <c r="E10" s="265"/>
      <c r="F10" s="265"/>
      <c r="G10" s="265">
        <f t="shared" si="0"/>
        <v>0</v>
      </c>
      <c r="H10" s="604"/>
      <c r="I10" s="622"/>
      <c r="J10" s="266"/>
      <c r="K10" s="625"/>
      <c r="L10" s="628"/>
      <c r="N10" s="155">
        <f>G7+G8+G9+G10+G11+G12+G13+G14</f>
        <v>0</v>
      </c>
    </row>
    <row r="11" spans="1:14" ht="20.25" hidden="1">
      <c r="A11" s="261">
        <v>5</v>
      </c>
      <c r="B11" s="262"/>
      <c r="C11" s="263"/>
      <c r="D11" s="264"/>
      <c r="E11" s="265"/>
      <c r="F11" s="265"/>
      <c r="G11" s="265">
        <f t="shared" si="0"/>
        <v>0</v>
      </c>
      <c r="H11" s="604"/>
      <c r="I11" s="622"/>
      <c r="J11" s="266"/>
      <c r="K11" s="625"/>
      <c r="L11" s="628"/>
      <c r="N11" s="155"/>
    </row>
    <row r="12" spans="1:14" ht="20.25" hidden="1">
      <c r="A12" s="261">
        <v>6</v>
      </c>
      <c r="B12" s="262"/>
      <c r="C12" s="263"/>
      <c r="D12" s="264"/>
      <c r="E12" s="265"/>
      <c r="F12" s="265"/>
      <c r="G12" s="265">
        <f t="shared" si="0"/>
        <v>0</v>
      </c>
      <c r="H12" s="604"/>
      <c r="I12" s="622"/>
      <c r="J12" s="266"/>
      <c r="K12" s="625"/>
      <c r="L12" s="628"/>
      <c r="N12" s="155"/>
    </row>
    <row r="13" spans="1:14" ht="20.25" hidden="1">
      <c r="A13" s="261">
        <v>7</v>
      </c>
      <c r="B13" s="262"/>
      <c r="C13" s="263"/>
      <c r="D13" s="264"/>
      <c r="E13" s="265"/>
      <c r="F13" s="265"/>
      <c r="G13" s="265">
        <f t="shared" si="0"/>
        <v>0</v>
      </c>
      <c r="H13" s="604"/>
      <c r="I13" s="622"/>
      <c r="J13" s="266"/>
      <c r="K13" s="625"/>
      <c r="L13" s="628"/>
      <c r="N13" s="155"/>
    </row>
    <row r="14" spans="1:14" ht="21" hidden="1" thickBot="1">
      <c r="A14" s="267">
        <v>8</v>
      </c>
      <c r="B14" s="268"/>
      <c r="C14" s="269"/>
      <c r="D14" s="270"/>
      <c r="E14" s="271"/>
      <c r="F14" s="271"/>
      <c r="G14" s="271">
        <f t="shared" si="0"/>
        <v>0</v>
      </c>
      <c r="H14" s="605"/>
      <c r="I14" s="623"/>
      <c r="J14" s="272"/>
      <c r="K14" s="626"/>
      <c r="L14" s="629"/>
      <c r="N14" s="155"/>
    </row>
    <row r="15" spans="1:14" ht="21" thickBot="1">
      <c r="A15" s="182"/>
      <c r="B15" s="111" t="s">
        <v>460</v>
      </c>
      <c r="C15" s="208" t="s">
        <v>113</v>
      </c>
      <c r="D15" s="102"/>
      <c r="E15" s="54"/>
      <c r="F15" s="54"/>
      <c r="G15" s="54"/>
      <c r="H15" s="54"/>
      <c r="I15" s="170"/>
      <c r="J15" s="126"/>
      <c r="K15" s="288"/>
      <c r="L15" s="183"/>
    </row>
    <row r="16" spans="1:14" ht="20.25">
      <c r="A16" s="53">
        <v>1</v>
      </c>
      <c r="B16" s="406">
        <v>76</v>
      </c>
      <c r="C16" s="324" t="s">
        <v>272</v>
      </c>
      <c r="D16" s="289"/>
      <c r="E16" s="243">
        <v>59.83</v>
      </c>
      <c r="F16" s="243"/>
      <c r="G16" s="243">
        <f>E16+F16</f>
        <v>59.83</v>
      </c>
      <c r="H16" s="585"/>
      <c r="I16" s="588">
        <f>SUM(G16:G23)+H16-(MAX(G16:G23))</f>
        <v>383.84000000000003</v>
      </c>
      <c r="J16" s="72"/>
      <c r="K16" s="591"/>
      <c r="L16" s="594">
        <v>25</v>
      </c>
    </row>
    <row r="17" spans="1:15" ht="20.25">
      <c r="A17" s="51">
        <v>2</v>
      </c>
      <c r="B17" s="407">
        <v>75</v>
      </c>
      <c r="C17" s="313" t="s">
        <v>271</v>
      </c>
      <c r="D17" s="290"/>
      <c r="E17" s="244">
        <v>45.31</v>
      </c>
      <c r="F17" s="244">
        <v>3</v>
      </c>
      <c r="G17" s="244">
        <f t="shared" ref="G17:G23" si="1">E17+F17</f>
        <v>48.31</v>
      </c>
      <c r="H17" s="586"/>
      <c r="I17" s="589"/>
      <c r="J17" s="73"/>
      <c r="K17" s="592"/>
      <c r="L17" s="595"/>
    </row>
    <row r="18" spans="1:15" ht="20.25">
      <c r="A18" s="51">
        <v>3</v>
      </c>
      <c r="B18" s="407">
        <v>74</v>
      </c>
      <c r="C18" s="313" t="s">
        <v>277</v>
      </c>
      <c r="D18" s="290"/>
      <c r="E18" s="244">
        <v>48.64</v>
      </c>
      <c r="F18" s="244"/>
      <c r="G18" s="244">
        <f t="shared" si="1"/>
        <v>48.64</v>
      </c>
      <c r="H18" s="586"/>
      <c r="I18" s="589"/>
      <c r="J18" s="73"/>
      <c r="K18" s="592"/>
      <c r="L18" s="595"/>
    </row>
    <row r="19" spans="1:15" ht="20.25">
      <c r="A19" s="51">
        <v>4</v>
      </c>
      <c r="B19" s="407">
        <v>73</v>
      </c>
      <c r="C19" s="313" t="s">
        <v>275</v>
      </c>
      <c r="D19" s="290"/>
      <c r="E19" s="244">
        <v>45.8</v>
      </c>
      <c r="F19" s="244">
        <v>3</v>
      </c>
      <c r="G19" s="244">
        <f t="shared" si="1"/>
        <v>48.8</v>
      </c>
      <c r="H19" s="586"/>
      <c r="I19" s="589"/>
      <c r="J19" s="73"/>
      <c r="K19" s="592"/>
      <c r="L19" s="595"/>
      <c r="N19" s="155">
        <f>G16+G17+G18+G19+G20+G21+G22+G23</f>
        <v>469.93</v>
      </c>
      <c r="O19" s="205">
        <f>N19-86.09</f>
        <v>383.84000000000003</v>
      </c>
    </row>
    <row r="20" spans="1:15" ht="20.25">
      <c r="A20" s="51">
        <v>5</v>
      </c>
      <c r="B20" s="407">
        <v>72</v>
      </c>
      <c r="C20" s="313" t="s">
        <v>276</v>
      </c>
      <c r="D20" s="290"/>
      <c r="E20" s="244">
        <v>38.47</v>
      </c>
      <c r="F20" s="244"/>
      <c r="G20" s="244">
        <f t="shared" si="1"/>
        <v>38.47</v>
      </c>
      <c r="H20" s="586"/>
      <c r="I20" s="589"/>
      <c r="J20" s="73"/>
      <c r="K20" s="592"/>
      <c r="L20" s="595"/>
      <c r="N20" s="155"/>
    </row>
    <row r="21" spans="1:15" ht="20.25">
      <c r="A21" s="51">
        <v>6</v>
      </c>
      <c r="B21" s="407">
        <v>71</v>
      </c>
      <c r="C21" s="313" t="s">
        <v>273</v>
      </c>
      <c r="D21" s="290"/>
      <c r="E21" s="244">
        <v>83</v>
      </c>
      <c r="F21" s="244"/>
      <c r="G21" s="244">
        <f t="shared" si="1"/>
        <v>83</v>
      </c>
      <c r="H21" s="586"/>
      <c r="I21" s="589"/>
      <c r="J21" s="73"/>
      <c r="K21" s="592"/>
      <c r="L21" s="595"/>
    </row>
    <row r="22" spans="1:15" ht="20.25">
      <c r="A22" s="51">
        <v>7</v>
      </c>
      <c r="B22" s="407">
        <v>70</v>
      </c>
      <c r="C22" s="313" t="s">
        <v>441</v>
      </c>
      <c r="D22" s="290"/>
      <c r="E22" s="244">
        <v>83.09</v>
      </c>
      <c r="F22" s="244">
        <v>3</v>
      </c>
      <c r="G22" s="244">
        <f t="shared" si="1"/>
        <v>86.09</v>
      </c>
      <c r="H22" s="586"/>
      <c r="I22" s="589"/>
      <c r="J22" s="73"/>
      <c r="K22" s="592"/>
      <c r="L22" s="595"/>
    </row>
    <row r="23" spans="1:15" ht="21" thickBot="1">
      <c r="A23" s="52">
        <v>8</v>
      </c>
      <c r="B23" s="408">
        <v>69</v>
      </c>
      <c r="C23" s="325" t="s">
        <v>274</v>
      </c>
      <c r="D23" s="291"/>
      <c r="E23" s="245">
        <v>56.79</v>
      </c>
      <c r="F23" s="245"/>
      <c r="G23" s="245">
        <f t="shared" si="1"/>
        <v>56.79</v>
      </c>
      <c r="H23" s="587"/>
      <c r="I23" s="590"/>
      <c r="J23" s="74"/>
      <c r="K23" s="593"/>
      <c r="L23" s="596"/>
    </row>
    <row r="24" spans="1:15" ht="21" thickBot="1">
      <c r="A24" s="182"/>
      <c r="B24" s="111" t="s">
        <v>461</v>
      </c>
      <c r="C24" s="306" t="s">
        <v>114</v>
      </c>
      <c r="D24" s="102"/>
      <c r="E24" s="54"/>
      <c r="F24" s="54"/>
      <c r="G24" s="54"/>
      <c r="H24" s="54"/>
      <c r="I24" s="54"/>
      <c r="J24" s="126"/>
      <c r="K24" s="126"/>
      <c r="L24" s="183"/>
    </row>
    <row r="25" spans="1:15">
      <c r="A25" s="53">
        <v>1</v>
      </c>
      <c r="B25" s="279">
        <v>300</v>
      </c>
      <c r="C25" s="326" t="s">
        <v>177</v>
      </c>
      <c r="D25" s="280"/>
      <c r="E25" s="243">
        <v>53.22</v>
      </c>
      <c r="F25" s="243">
        <v>5</v>
      </c>
      <c r="G25" s="243">
        <f>E25+F25</f>
        <v>58.22</v>
      </c>
      <c r="H25" s="610"/>
      <c r="I25" s="588">
        <f>SUM(G25:G32)+H25-(MAX(G25:G32))</f>
        <v>420.1400000000001</v>
      </c>
      <c r="J25" s="72"/>
      <c r="K25" s="281"/>
      <c r="L25" s="597">
        <v>29</v>
      </c>
    </row>
    <row r="26" spans="1:15">
      <c r="A26" s="51">
        <v>2</v>
      </c>
      <c r="B26" s="282">
        <v>299</v>
      </c>
      <c r="C26" s="318" t="s">
        <v>178</v>
      </c>
      <c r="D26" s="283"/>
      <c r="E26" s="244">
        <v>45.46</v>
      </c>
      <c r="F26" s="244">
        <v>5</v>
      </c>
      <c r="G26" s="244">
        <f t="shared" ref="G26:G32" si="2">E26+F26</f>
        <v>50.46</v>
      </c>
      <c r="H26" s="611"/>
      <c r="I26" s="589"/>
      <c r="J26" s="73"/>
      <c r="K26" s="284"/>
      <c r="L26" s="598"/>
    </row>
    <row r="27" spans="1:15">
      <c r="A27" s="51">
        <v>3</v>
      </c>
      <c r="B27" s="282">
        <v>298</v>
      </c>
      <c r="C27" s="318" t="s">
        <v>179</v>
      </c>
      <c r="D27" s="283"/>
      <c r="E27" s="244">
        <v>97.71</v>
      </c>
      <c r="F27" s="244">
        <v>11</v>
      </c>
      <c r="G27" s="244">
        <f t="shared" si="2"/>
        <v>108.71</v>
      </c>
      <c r="H27" s="611"/>
      <c r="I27" s="589"/>
      <c r="J27" s="73"/>
      <c r="K27" s="284"/>
      <c r="L27" s="598"/>
    </row>
    <row r="28" spans="1:15">
      <c r="A28" s="51">
        <v>4</v>
      </c>
      <c r="B28" s="282">
        <v>297</v>
      </c>
      <c r="C28" s="318" t="s">
        <v>180</v>
      </c>
      <c r="D28" s="283"/>
      <c r="E28" s="244">
        <v>44.61</v>
      </c>
      <c r="F28" s="244">
        <v>18</v>
      </c>
      <c r="G28" s="244">
        <f t="shared" si="2"/>
        <v>62.61</v>
      </c>
      <c r="H28" s="611"/>
      <c r="I28" s="589"/>
      <c r="J28" s="73"/>
      <c r="K28" s="284"/>
      <c r="L28" s="598"/>
    </row>
    <row r="29" spans="1:15">
      <c r="A29" s="51">
        <v>5</v>
      </c>
      <c r="B29" s="282">
        <v>296</v>
      </c>
      <c r="C29" s="318" t="s">
        <v>181</v>
      </c>
      <c r="D29" s="283"/>
      <c r="E29" s="244">
        <v>144.66</v>
      </c>
      <c r="F29" s="244">
        <v>16</v>
      </c>
      <c r="G29" s="244">
        <f t="shared" si="2"/>
        <v>160.66</v>
      </c>
      <c r="H29" s="611"/>
      <c r="I29" s="589"/>
      <c r="J29" s="73"/>
      <c r="K29" s="284"/>
      <c r="L29" s="598"/>
      <c r="N29" s="155">
        <f>G25+G26+G27+G28+G29+G30+G31+G32</f>
        <v>580.80000000000007</v>
      </c>
      <c r="O29" s="205">
        <f>N29-160.66</f>
        <v>420.1400000000001</v>
      </c>
    </row>
    <row r="30" spans="1:15">
      <c r="A30" s="51">
        <v>6</v>
      </c>
      <c r="B30" s="282">
        <v>295</v>
      </c>
      <c r="C30" s="318" t="s">
        <v>182</v>
      </c>
      <c r="D30" s="283"/>
      <c r="E30" s="244">
        <v>52.79</v>
      </c>
      <c r="F30" s="244">
        <v>3</v>
      </c>
      <c r="G30" s="244">
        <f t="shared" si="2"/>
        <v>55.79</v>
      </c>
      <c r="H30" s="611"/>
      <c r="I30" s="589"/>
      <c r="J30" s="73"/>
      <c r="K30" s="284"/>
      <c r="L30" s="598"/>
    </row>
    <row r="31" spans="1:15">
      <c r="A31" s="51">
        <v>7</v>
      </c>
      <c r="B31" s="282">
        <v>294</v>
      </c>
      <c r="C31" s="318" t="s">
        <v>451</v>
      </c>
      <c r="D31" s="283"/>
      <c r="E31" s="244">
        <v>38.270000000000003</v>
      </c>
      <c r="F31" s="244">
        <v>5</v>
      </c>
      <c r="G31" s="244">
        <f t="shared" si="2"/>
        <v>43.27</v>
      </c>
      <c r="H31" s="611"/>
      <c r="I31" s="589"/>
      <c r="J31" s="73"/>
      <c r="K31" s="284"/>
      <c r="L31" s="598"/>
    </row>
    <row r="32" spans="1:15" ht="18.75" thickBot="1">
      <c r="A32" s="52">
        <v>8</v>
      </c>
      <c r="B32" s="285">
        <v>293</v>
      </c>
      <c r="C32" s="327" t="s">
        <v>452</v>
      </c>
      <c r="D32" s="286"/>
      <c r="E32" s="245">
        <v>41.08</v>
      </c>
      <c r="F32" s="245"/>
      <c r="G32" s="245">
        <f t="shared" si="2"/>
        <v>41.08</v>
      </c>
      <c r="H32" s="612"/>
      <c r="I32" s="590"/>
      <c r="J32" s="74"/>
      <c r="K32" s="287"/>
      <c r="L32" s="599"/>
    </row>
    <row r="33" spans="1:15" s="294" customFormat="1" ht="21" thickBot="1">
      <c r="A33" s="182"/>
      <c r="B33" s="111" t="s">
        <v>462</v>
      </c>
      <c r="C33" s="315" t="s">
        <v>115</v>
      </c>
      <c r="D33" s="102"/>
      <c r="E33" s="54"/>
      <c r="F33" s="54"/>
      <c r="G33" s="54"/>
      <c r="H33" s="54"/>
      <c r="I33" s="54"/>
      <c r="J33" s="126"/>
      <c r="K33" s="126"/>
      <c r="L33" s="183"/>
      <c r="M33" s="293"/>
      <c r="N33" s="24"/>
    </row>
    <row r="34" spans="1:15" s="294" customFormat="1">
      <c r="A34" s="53">
        <v>1</v>
      </c>
      <c r="B34" s="279">
        <v>388</v>
      </c>
      <c r="C34" s="326" t="s">
        <v>184</v>
      </c>
      <c r="D34" s="328"/>
      <c r="E34" s="243">
        <v>32.909999999999997</v>
      </c>
      <c r="F34" s="243">
        <v>5</v>
      </c>
      <c r="G34" s="243">
        <f>E34+F34</f>
        <v>37.909999999999997</v>
      </c>
      <c r="H34" s="585"/>
      <c r="I34" s="588">
        <f>SUM(G34:G41)+H34-(MAX(G34:G41))</f>
        <v>361.2</v>
      </c>
      <c r="J34" s="72"/>
      <c r="K34" s="591"/>
      <c r="L34" s="594">
        <v>22</v>
      </c>
      <c r="M34" s="293"/>
      <c r="N34" s="24"/>
    </row>
    <row r="35" spans="1:15" s="294" customFormat="1">
      <c r="A35" s="51">
        <v>2</v>
      </c>
      <c r="B35" s="282">
        <v>389</v>
      </c>
      <c r="C35" s="331" t="s">
        <v>445</v>
      </c>
      <c r="D35" s="329"/>
      <c r="E35" s="244">
        <v>47.57</v>
      </c>
      <c r="F35" s="244"/>
      <c r="G35" s="244">
        <f t="shared" ref="G35:G41" si="3">E35+F35</f>
        <v>47.57</v>
      </c>
      <c r="H35" s="586"/>
      <c r="I35" s="589"/>
      <c r="J35" s="73"/>
      <c r="K35" s="592"/>
      <c r="L35" s="595"/>
      <c r="M35" s="293"/>
      <c r="N35" s="24"/>
    </row>
    <row r="36" spans="1:15" s="294" customFormat="1">
      <c r="A36" s="51">
        <v>3</v>
      </c>
      <c r="B36" s="282">
        <v>390</v>
      </c>
      <c r="C36" s="331" t="s">
        <v>185</v>
      </c>
      <c r="D36" s="329"/>
      <c r="E36" s="244">
        <v>51.29</v>
      </c>
      <c r="F36" s="244">
        <v>3</v>
      </c>
      <c r="G36" s="244">
        <f t="shared" si="3"/>
        <v>54.29</v>
      </c>
      <c r="H36" s="586"/>
      <c r="I36" s="589"/>
      <c r="J36" s="73"/>
      <c r="K36" s="592"/>
      <c r="L36" s="595"/>
      <c r="M36" s="293"/>
      <c r="N36" s="24"/>
    </row>
    <row r="37" spans="1:15" s="294" customFormat="1">
      <c r="A37" s="51">
        <v>4</v>
      </c>
      <c r="B37" s="282">
        <v>391</v>
      </c>
      <c r="C37" s="331" t="s">
        <v>446</v>
      </c>
      <c r="D37" s="329"/>
      <c r="E37" s="244">
        <v>54.51</v>
      </c>
      <c r="F37" s="244">
        <v>12</v>
      </c>
      <c r="G37" s="244">
        <f t="shared" si="3"/>
        <v>66.509999999999991</v>
      </c>
      <c r="H37" s="586"/>
      <c r="I37" s="589"/>
      <c r="J37" s="73"/>
      <c r="K37" s="592"/>
      <c r="L37" s="595"/>
      <c r="M37" s="293"/>
      <c r="N37" s="24"/>
    </row>
    <row r="38" spans="1:15" s="294" customFormat="1">
      <c r="A38" s="51">
        <v>5</v>
      </c>
      <c r="B38" s="282">
        <v>392</v>
      </c>
      <c r="C38" s="318" t="s">
        <v>186</v>
      </c>
      <c r="D38" s="329"/>
      <c r="E38" s="244">
        <v>47.54</v>
      </c>
      <c r="F38" s="244">
        <v>5</v>
      </c>
      <c r="G38" s="244">
        <f t="shared" si="3"/>
        <v>52.54</v>
      </c>
      <c r="H38" s="586"/>
      <c r="I38" s="589"/>
      <c r="J38" s="73"/>
      <c r="K38" s="592"/>
      <c r="L38" s="595"/>
      <c r="M38" s="293"/>
      <c r="N38" s="295">
        <f>G34+G35+G36+G37+G38+G39+G40+G41</f>
        <v>461.2</v>
      </c>
      <c r="O38" s="205">
        <f>N38-100</f>
        <v>361.2</v>
      </c>
    </row>
    <row r="39" spans="1:15" s="294" customFormat="1">
      <c r="A39" s="51">
        <v>6</v>
      </c>
      <c r="B39" s="282">
        <v>393</v>
      </c>
      <c r="C39" s="318" t="s">
        <v>187</v>
      </c>
      <c r="D39" s="329"/>
      <c r="E39" s="244">
        <v>52.12</v>
      </c>
      <c r="F39" s="244"/>
      <c r="G39" s="244">
        <f t="shared" si="3"/>
        <v>52.12</v>
      </c>
      <c r="H39" s="586"/>
      <c r="I39" s="589"/>
      <c r="J39" s="73"/>
      <c r="K39" s="592"/>
      <c r="L39" s="595"/>
      <c r="M39" s="293"/>
      <c r="N39" s="24"/>
    </row>
    <row r="40" spans="1:15" s="294" customFormat="1" ht="18.75" thickBot="1">
      <c r="A40" s="51">
        <v>7</v>
      </c>
      <c r="B40" s="282">
        <v>394</v>
      </c>
      <c r="C40" s="318" t="s">
        <v>188</v>
      </c>
      <c r="D40" s="330"/>
      <c r="E40" s="244">
        <v>47.26</v>
      </c>
      <c r="F40" s="244">
        <v>3</v>
      </c>
      <c r="G40" s="244">
        <f t="shared" si="3"/>
        <v>50.26</v>
      </c>
      <c r="H40" s="586"/>
      <c r="I40" s="589"/>
      <c r="J40" s="73"/>
      <c r="K40" s="592"/>
      <c r="L40" s="595"/>
      <c r="M40" s="293"/>
      <c r="N40" s="24"/>
    </row>
    <row r="41" spans="1:15" s="294" customFormat="1" ht="18.75" hidden="1" thickBot="1">
      <c r="A41" s="52">
        <v>8</v>
      </c>
      <c r="B41" s="273"/>
      <c r="C41" s="411"/>
      <c r="D41" s="332"/>
      <c r="E41" s="245">
        <v>100</v>
      </c>
      <c r="F41" s="245"/>
      <c r="G41" s="245">
        <f t="shared" si="3"/>
        <v>100</v>
      </c>
      <c r="H41" s="587"/>
      <c r="I41" s="590"/>
      <c r="J41" s="74"/>
      <c r="K41" s="593"/>
      <c r="L41" s="596"/>
      <c r="M41" s="293"/>
      <c r="N41" s="24"/>
    </row>
    <row r="42" spans="1:15" s="294" customFormat="1" ht="18.75" customHeight="1" thickBot="1">
      <c r="A42" s="300"/>
      <c r="B42" s="301" t="s">
        <v>463</v>
      </c>
      <c r="C42" s="292" t="s">
        <v>116</v>
      </c>
      <c r="D42" s="302"/>
      <c r="E42" s="303"/>
      <c r="F42" s="303"/>
      <c r="G42" s="303"/>
      <c r="H42" s="303"/>
      <c r="I42" s="304"/>
      <c r="J42" s="304"/>
      <c r="K42" s="304"/>
      <c r="L42" s="305"/>
      <c r="M42" s="293"/>
      <c r="N42" s="24"/>
    </row>
    <row r="43" spans="1:15" ht="18" customHeight="1">
      <c r="A43" s="53">
        <v>1</v>
      </c>
      <c r="B43" s="279">
        <v>395</v>
      </c>
      <c r="C43" s="333" t="s">
        <v>189</v>
      </c>
      <c r="D43" s="276"/>
      <c r="E43" s="243">
        <v>25.53</v>
      </c>
      <c r="F43" s="243"/>
      <c r="G43" s="243">
        <f>E43+F43</f>
        <v>25.53</v>
      </c>
      <c r="H43" s="585"/>
      <c r="I43" s="588">
        <f>SUM(G43:G50)+H43-(MAX(G43:G50))</f>
        <v>179.78</v>
      </c>
      <c r="J43" s="72"/>
      <c r="K43" s="591"/>
      <c r="L43" s="600">
        <v>1</v>
      </c>
    </row>
    <row r="44" spans="1:15" ht="18" customHeight="1">
      <c r="A44" s="51">
        <v>2</v>
      </c>
      <c r="B44" s="282">
        <v>382</v>
      </c>
      <c r="C44" s="313" t="s">
        <v>190</v>
      </c>
      <c r="D44" s="274"/>
      <c r="E44" s="244">
        <v>22.39</v>
      </c>
      <c r="F44" s="244"/>
      <c r="G44" s="244">
        <f t="shared" ref="G44:G50" si="4">E44+F44</f>
        <v>22.39</v>
      </c>
      <c r="H44" s="586"/>
      <c r="I44" s="589"/>
      <c r="J44" s="73"/>
      <c r="K44" s="592"/>
      <c r="L44" s="601"/>
    </row>
    <row r="45" spans="1:15" ht="18" customHeight="1">
      <c r="A45" s="51">
        <v>3</v>
      </c>
      <c r="B45" s="282">
        <v>379</v>
      </c>
      <c r="C45" s="312" t="s">
        <v>191</v>
      </c>
      <c r="D45" s="274"/>
      <c r="E45" s="244">
        <v>26.62</v>
      </c>
      <c r="F45" s="244"/>
      <c r="G45" s="244">
        <f t="shared" si="4"/>
        <v>26.62</v>
      </c>
      <c r="H45" s="586"/>
      <c r="I45" s="589"/>
      <c r="J45" s="73"/>
      <c r="K45" s="592"/>
      <c r="L45" s="601"/>
    </row>
    <row r="46" spans="1:15" ht="18" customHeight="1">
      <c r="A46" s="51">
        <v>4</v>
      </c>
      <c r="B46" s="282">
        <v>378</v>
      </c>
      <c r="C46" s="334" t="s">
        <v>192</v>
      </c>
      <c r="D46" s="274"/>
      <c r="E46" s="244">
        <v>26.65</v>
      </c>
      <c r="F46" s="244"/>
      <c r="G46" s="244">
        <f t="shared" si="4"/>
        <v>26.65</v>
      </c>
      <c r="H46" s="586"/>
      <c r="I46" s="589"/>
      <c r="J46" s="73"/>
      <c r="K46" s="592"/>
      <c r="L46" s="601"/>
      <c r="N46" s="155">
        <f>G43+G44+G45+G46+G47+G48+G49+G50</f>
        <v>207.69</v>
      </c>
      <c r="O46" s="205">
        <f>N46-27.91</f>
        <v>179.78</v>
      </c>
    </row>
    <row r="47" spans="1:15" ht="18" customHeight="1">
      <c r="A47" s="51">
        <v>5</v>
      </c>
      <c r="B47" s="282">
        <v>377</v>
      </c>
      <c r="C47" s="334" t="s">
        <v>193</v>
      </c>
      <c r="D47" s="274"/>
      <c r="E47" s="244">
        <v>27.5</v>
      </c>
      <c r="F47" s="244"/>
      <c r="G47" s="244">
        <f t="shared" si="4"/>
        <v>27.5</v>
      </c>
      <c r="H47" s="586"/>
      <c r="I47" s="589"/>
      <c r="J47" s="73"/>
      <c r="K47" s="592"/>
      <c r="L47" s="601"/>
    </row>
    <row r="48" spans="1:15" ht="18" customHeight="1">
      <c r="A48" s="51">
        <v>6</v>
      </c>
      <c r="B48" s="282">
        <v>374</v>
      </c>
      <c r="C48" s="312" t="s">
        <v>194</v>
      </c>
      <c r="D48" s="274"/>
      <c r="E48" s="244">
        <v>23.29</v>
      </c>
      <c r="F48" s="244"/>
      <c r="G48" s="244">
        <f t="shared" si="4"/>
        <v>23.29</v>
      </c>
      <c r="H48" s="586"/>
      <c r="I48" s="589"/>
      <c r="J48" s="73"/>
      <c r="K48" s="592"/>
      <c r="L48" s="601"/>
    </row>
    <row r="49" spans="1:16" ht="18" customHeight="1">
      <c r="A49" s="51">
        <v>7</v>
      </c>
      <c r="B49" s="282">
        <v>375</v>
      </c>
      <c r="C49" s="313" t="s">
        <v>195</v>
      </c>
      <c r="D49" s="274"/>
      <c r="E49" s="244">
        <v>27.8</v>
      </c>
      <c r="F49" s="244"/>
      <c r="G49" s="244">
        <f t="shared" si="4"/>
        <v>27.8</v>
      </c>
      <c r="H49" s="586"/>
      <c r="I49" s="589"/>
      <c r="J49" s="73"/>
      <c r="K49" s="592"/>
      <c r="L49" s="601"/>
    </row>
    <row r="50" spans="1:16" ht="18" customHeight="1" thickBot="1">
      <c r="A50" s="52">
        <v>8</v>
      </c>
      <c r="B50" s="285">
        <v>376</v>
      </c>
      <c r="C50" s="314" t="s">
        <v>449</v>
      </c>
      <c r="D50" s="275"/>
      <c r="E50" s="245">
        <v>27.91</v>
      </c>
      <c r="F50" s="245"/>
      <c r="G50" s="245">
        <f t="shared" si="4"/>
        <v>27.91</v>
      </c>
      <c r="H50" s="587"/>
      <c r="I50" s="590"/>
      <c r="J50" s="74"/>
      <c r="K50" s="593"/>
      <c r="L50" s="602"/>
    </row>
    <row r="51" spans="1:16" s="294" customFormat="1" ht="21" thickBot="1">
      <c r="A51" s="182"/>
      <c r="B51" s="111" t="s">
        <v>464</v>
      </c>
      <c r="C51" s="208" t="s">
        <v>117</v>
      </c>
      <c r="D51" s="102"/>
      <c r="E51" s="54"/>
      <c r="F51" s="54"/>
      <c r="G51" s="54"/>
      <c r="H51" s="54"/>
      <c r="I51" s="54"/>
      <c r="J51" s="126"/>
      <c r="K51" s="126"/>
      <c r="L51" s="183"/>
      <c r="M51" s="293"/>
      <c r="N51" s="24"/>
    </row>
    <row r="52" spans="1:16" s="294" customFormat="1">
      <c r="A52" s="53">
        <v>1</v>
      </c>
      <c r="B52" s="279">
        <v>160</v>
      </c>
      <c r="C52" s="341" t="s">
        <v>119</v>
      </c>
      <c r="D52" s="144"/>
      <c r="E52" s="243">
        <v>40.32</v>
      </c>
      <c r="F52" s="243"/>
      <c r="G52" s="243">
        <f>E52+F52</f>
        <v>40.32</v>
      </c>
      <c r="H52" s="585"/>
      <c r="I52" s="588">
        <f>SUM(G52:G59)+H52-(MAX(G52:G59))</f>
        <v>346.98999999999995</v>
      </c>
      <c r="J52" s="72"/>
      <c r="K52" s="591"/>
      <c r="L52" s="594">
        <v>21</v>
      </c>
      <c r="M52" s="293"/>
      <c r="N52" s="24"/>
    </row>
    <row r="53" spans="1:16" s="294" customFormat="1">
      <c r="A53" s="51">
        <v>2</v>
      </c>
      <c r="B53" s="282">
        <v>159</v>
      </c>
      <c r="C53" s="342" t="s">
        <v>196</v>
      </c>
      <c r="D53" s="145"/>
      <c r="E53" s="244">
        <v>45.21</v>
      </c>
      <c r="F53" s="244"/>
      <c r="G53" s="244">
        <f t="shared" ref="G53:G59" si="5">E53+F53</f>
        <v>45.21</v>
      </c>
      <c r="H53" s="586"/>
      <c r="I53" s="589"/>
      <c r="J53" s="73"/>
      <c r="K53" s="592"/>
      <c r="L53" s="595"/>
      <c r="M53" s="293"/>
      <c r="N53" s="24"/>
    </row>
    <row r="54" spans="1:16" s="294" customFormat="1">
      <c r="A54" s="51">
        <v>3</v>
      </c>
      <c r="B54" s="282">
        <v>158</v>
      </c>
      <c r="C54" s="342" t="s">
        <v>197</v>
      </c>
      <c r="D54" s="145"/>
      <c r="E54" s="244">
        <v>42.22</v>
      </c>
      <c r="F54" s="244">
        <v>3</v>
      </c>
      <c r="G54" s="244">
        <f t="shared" si="5"/>
        <v>45.22</v>
      </c>
      <c r="H54" s="586"/>
      <c r="I54" s="589"/>
      <c r="J54" s="73"/>
      <c r="K54" s="592"/>
      <c r="L54" s="595"/>
      <c r="M54" s="293"/>
      <c r="N54" s="24"/>
    </row>
    <row r="55" spans="1:16" s="294" customFormat="1">
      <c r="A55" s="51">
        <v>4</v>
      </c>
      <c r="B55" s="282">
        <v>157</v>
      </c>
      <c r="C55" s="342" t="s">
        <v>198</v>
      </c>
      <c r="D55" s="145"/>
      <c r="E55" s="244">
        <v>52.73</v>
      </c>
      <c r="F55" s="244"/>
      <c r="G55" s="244">
        <f t="shared" si="5"/>
        <v>52.73</v>
      </c>
      <c r="H55" s="586"/>
      <c r="I55" s="589"/>
      <c r="J55" s="73"/>
      <c r="K55" s="592"/>
      <c r="L55" s="595"/>
      <c r="M55" s="293"/>
      <c r="N55" s="24"/>
    </row>
    <row r="56" spans="1:16" s="294" customFormat="1">
      <c r="A56" s="51">
        <v>5</v>
      </c>
      <c r="B56" s="282">
        <v>156</v>
      </c>
      <c r="C56" s="342" t="s">
        <v>199</v>
      </c>
      <c r="D56" s="145"/>
      <c r="E56" s="244">
        <v>56.5</v>
      </c>
      <c r="F56" s="244"/>
      <c r="G56" s="244">
        <f t="shared" si="5"/>
        <v>56.5</v>
      </c>
      <c r="H56" s="586"/>
      <c r="I56" s="589"/>
      <c r="J56" s="73"/>
      <c r="K56" s="592"/>
      <c r="L56" s="595"/>
      <c r="M56" s="293"/>
      <c r="N56" s="295">
        <f>G52+G53+G54+G55+G56+G57+G58+G59</f>
        <v>413.98999999999995</v>
      </c>
      <c r="O56" s="205">
        <f>N56-67</f>
        <v>346.98999999999995</v>
      </c>
    </row>
    <row r="57" spans="1:16" s="294" customFormat="1">
      <c r="A57" s="51">
        <v>6</v>
      </c>
      <c r="B57" s="282">
        <v>155</v>
      </c>
      <c r="C57" s="342" t="s">
        <v>200</v>
      </c>
      <c r="D57" s="145"/>
      <c r="E57" s="244">
        <v>59.55</v>
      </c>
      <c r="F57" s="244">
        <v>3</v>
      </c>
      <c r="G57" s="244">
        <f t="shared" si="5"/>
        <v>62.55</v>
      </c>
      <c r="H57" s="586"/>
      <c r="I57" s="589"/>
      <c r="J57" s="73"/>
      <c r="K57" s="592"/>
      <c r="L57" s="595"/>
      <c r="M57" s="293"/>
      <c r="N57" s="24"/>
    </row>
    <row r="58" spans="1:16" s="294" customFormat="1">
      <c r="A58" s="51">
        <v>7</v>
      </c>
      <c r="B58" s="282">
        <v>154</v>
      </c>
      <c r="C58" s="342" t="s">
        <v>201</v>
      </c>
      <c r="D58" s="145"/>
      <c r="E58" s="244">
        <v>41.46</v>
      </c>
      <c r="F58" s="244">
        <v>3</v>
      </c>
      <c r="G58" s="244">
        <f t="shared" si="5"/>
        <v>44.46</v>
      </c>
      <c r="H58" s="586"/>
      <c r="I58" s="589"/>
      <c r="J58" s="73"/>
      <c r="K58" s="592"/>
      <c r="L58" s="595"/>
      <c r="M58" s="293"/>
      <c r="N58" s="24"/>
    </row>
    <row r="59" spans="1:16" s="294" customFormat="1" ht="18.75" thickBot="1">
      <c r="A59" s="52">
        <v>8</v>
      </c>
      <c r="B59" s="285">
        <v>153</v>
      </c>
      <c r="C59" s="343" t="s">
        <v>118</v>
      </c>
      <c r="D59" s="146"/>
      <c r="E59" s="245">
        <v>64</v>
      </c>
      <c r="F59" s="245">
        <v>3</v>
      </c>
      <c r="G59" s="245">
        <f t="shared" si="5"/>
        <v>67</v>
      </c>
      <c r="H59" s="587"/>
      <c r="I59" s="590"/>
      <c r="J59" s="74"/>
      <c r="K59" s="593"/>
      <c r="L59" s="596"/>
      <c r="M59" s="293"/>
      <c r="N59" s="24"/>
    </row>
    <row r="60" spans="1:16" s="294" customFormat="1" ht="24" thickBot="1">
      <c r="A60" s="278"/>
      <c r="B60" s="4" t="s">
        <v>465</v>
      </c>
      <c r="C60" s="315" t="s">
        <v>120</v>
      </c>
      <c r="D60" s="102"/>
      <c r="E60" s="54"/>
      <c r="F60" s="54"/>
      <c r="G60" s="54"/>
      <c r="H60" s="54"/>
      <c r="I60" s="128"/>
      <c r="J60" s="128"/>
      <c r="K60" s="128"/>
      <c r="L60" s="184"/>
      <c r="M60" s="293"/>
      <c r="N60" s="24"/>
    </row>
    <row r="61" spans="1:16" s="294" customFormat="1">
      <c r="A61" s="427">
        <v>1</v>
      </c>
      <c r="B61" s="430">
        <v>304</v>
      </c>
      <c r="C61" s="335" t="s">
        <v>211</v>
      </c>
      <c r="D61" s="147"/>
      <c r="E61" s="416">
        <v>300</v>
      </c>
      <c r="F61" s="416"/>
      <c r="G61" s="416">
        <f>E61+F61</f>
        <v>300</v>
      </c>
      <c r="H61" s="585"/>
      <c r="I61" s="588">
        <f>SUM(G61:G68)+H61-(MAX(G61:G68))</f>
        <v>583.56000000000006</v>
      </c>
      <c r="J61" s="72"/>
      <c r="K61" s="591"/>
      <c r="L61" s="594">
        <v>35</v>
      </c>
      <c r="M61" s="293"/>
      <c r="N61" s="24"/>
    </row>
    <row r="62" spans="1:16" s="294" customFormat="1">
      <c r="A62" s="428">
        <v>2</v>
      </c>
      <c r="B62" s="431">
        <v>305</v>
      </c>
      <c r="C62" s="336" t="s">
        <v>212</v>
      </c>
      <c r="D62" s="148"/>
      <c r="E62" s="417">
        <v>55.79</v>
      </c>
      <c r="F62" s="417">
        <v>6</v>
      </c>
      <c r="G62" s="417">
        <f t="shared" ref="G62:G68" si="6">E62+F62</f>
        <v>61.79</v>
      </c>
      <c r="H62" s="586"/>
      <c r="I62" s="589"/>
      <c r="J62" s="73"/>
      <c r="K62" s="592"/>
      <c r="L62" s="595"/>
      <c r="M62" s="293"/>
      <c r="N62" s="24"/>
    </row>
    <row r="63" spans="1:16" s="294" customFormat="1">
      <c r="A63" s="428">
        <v>3</v>
      </c>
      <c r="B63" s="431">
        <v>306</v>
      </c>
      <c r="C63" s="336" t="s">
        <v>121</v>
      </c>
      <c r="D63" s="148"/>
      <c r="E63" s="417">
        <v>27.13</v>
      </c>
      <c r="F63" s="417"/>
      <c r="G63" s="417">
        <f t="shared" si="6"/>
        <v>27.13</v>
      </c>
      <c r="H63" s="586"/>
      <c r="I63" s="589"/>
      <c r="J63" s="73"/>
      <c r="K63" s="592"/>
      <c r="L63" s="595"/>
      <c r="M63" s="293"/>
      <c r="N63" s="24"/>
    </row>
    <row r="64" spans="1:16" s="294" customFormat="1">
      <c r="A64" s="428">
        <v>4</v>
      </c>
      <c r="B64" s="431">
        <v>307</v>
      </c>
      <c r="C64" s="336" t="s">
        <v>213</v>
      </c>
      <c r="D64" s="148"/>
      <c r="E64" s="417">
        <v>40.299999999999997</v>
      </c>
      <c r="F64" s="417"/>
      <c r="G64" s="417">
        <f t="shared" si="6"/>
        <v>40.299999999999997</v>
      </c>
      <c r="H64" s="586"/>
      <c r="I64" s="589"/>
      <c r="J64" s="73"/>
      <c r="K64" s="592"/>
      <c r="L64" s="595"/>
      <c r="M64" s="293"/>
      <c r="N64" s="295">
        <f>G61+G62+G63+G64+G65+G66+G67+G68</f>
        <v>983.56000000000006</v>
      </c>
      <c r="O64" s="205">
        <f>N64-400</f>
        <v>583.56000000000006</v>
      </c>
      <c r="P64" s="373"/>
    </row>
    <row r="65" spans="1:15" s="294" customFormat="1">
      <c r="A65" s="428">
        <v>5</v>
      </c>
      <c r="B65" s="431">
        <v>308</v>
      </c>
      <c r="C65" s="336" t="s">
        <v>214</v>
      </c>
      <c r="D65" s="148"/>
      <c r="E65" s="417">
        <v>58.62</v>
      </c>
      <c r="F65" s="417"/>
      <c r="G65" s="417">
        <f t="shared" si="6"/>
        <v>58.62</v>
      </c>
      <c r="H65" s="586"/>
      <c r="I65" s="589"/>
      <c r="J65" s="73"/>
      <c r="K65" s="592"/>
      <c r="L65" s="595"/>
      <c r="M65" s="293"/>
      <c r="N65" s="24"/>
    </row>
    <row r="66" spans="1:15" s="294" customFormat="1">
      <c r="A66" s="428">
        <v>6</v>
      </c>
      <c r="B66" s="431">
        <v>310</v>
      </c>
      <c r="C66" s="336" t="s">
        <v>215</v>
      </c>
      <c r="D66" s="148"/>
      <c r="E66" s="417">
        <v>53.98</v>
      </c>
      <c r="F66" s="417">
        <v>6</v>
      </c>
      <c r="G66" s="417">
        <f t="shared" si="6"/>
        <v>59.98</v>
      </c>
      <c r="H66" s="586"/>
      <c r="I66" s="589"/>
      <c r="J66" s="73"/>
      <c r="K66" s="592"/>
      <c r="L66" s="595"/>
      <c r="M66" s="293"/>
      <c r="N66" s="24"/>
    </row>
    <row r="67" spans="1:15" s="294" customFormat="1">
      <c r="A67" s="428">
        <v>7</v>
      </c>
      <c r="B67" s="431">
        <v>311</v>
      </c>
      <c r="C67" s="409" t="s">
        <v>210</v>
      </c>
      <c r="D67" s="148"/>
      <c r="E67" s="417">
        <v>35.74</v>
      </c>
      <c r="F67" s="417"/>
      <c r="G67" s="417">
        <f t="shared" si="6"/>
        <v>35.74</v>
      </c>
      <c r="H67" s="586"/>
      <c r="I67" s="589"/>
      <c r="J67" s="73"/>
      <c r="K67" s="592"/>
      <c r="L67" s="595"/>
      <c r="M67" s="293"/>
      <c r="N67" s="24"/>
    </row>
    <row r="68" spans="1:15" s="294" customFormat="1" ht="18.75" hidden="1" thickBot="1">
      <c r="A68" s="429">
        <v>8</v>
      </c>
      <c r="B68" s="432"/>
      <c r="C68" s="420"/>
      <c r="D68" s="149"/>
      <c r="E68" s="418">
        <v>400</v>
      </c>
      <c r="F68" s="418"/>
      <c r="G68" s="418">
        <f t="shared" si="6"/>
        <v>400</v>
      </c>
      <c r="H68" s="587"/>
      <c r="I68" s="590"/>
      <c r="J68" s="74"/>
      <c r="K68" s="593"/>
      <c r="L68" s="596"/>
      <c r="M68" s="293"/>
      <c r="N68" s="24"/>
    </row>
    <row r="69" spans="1:15" s="294" customFormat="1" ht="21" thickBot="1">
      <c r="A69" s="182"/>
      <c r="B69" s="111" t="s">
        <v>466</v>
      </c>
      <c r="C69" s="299" t="s">
        <v>122</v>
      </c>
      <c r="D69" s="102"/>
      <c r="E69" s="54"/>
      <c r="F69" s="54"/>
      <c r="G69" s="54"/>
      <c r="H69" s="54"/>
      <c r="I69" s="54"/>
      <c r="J69" s="126"/>
      <c r="K69" s="126"/>
      <c r="L69" s="183"/>
      <c r="M69" s="293"/>
      <c r="N69" s="24"/>
    </row>
    <row r="70" spans="1:15" s="294" customFormat="1">
      <c r="A70" s="53">
        <v>1</v>
      </c>
      <c r="B70" s="279">
        <v>292</v>
      </c>
      <c r="C70" s="337" t="s">
        <v>216</v>
      </c>
      <c r="D70" s="296"/>
      <c r="E70" s="243">
        <v>100.67</v>
      </c>
      <c r="F70" s="243"/>
      <c r="G70" s="243">
        <f>E70+F70</f>
        <v>100.67</v>
      </c>
      <c r="H70" s="603"/>
      <c r="I70" s="588">
        <f>SUM(G70:G77)+H70-(MAX(G70:G77))</f>
        <v>381.05999999999995</v>
      </c>
      <c r="J70" s="72"/>
      <c r="K70" s="591"/>
      <c r="L70" s="594">
        <v>24</v>
      </c>
      <c r="M70" s="293"/>
      <c r="N70" s="24"/>
    </row>
    <row r="71" spans="1:15" s="294" customFormat="1">
      <c r="A71" s="51">
        <v>2</v>
      </c>
      <c r="B71" s="282">
        <v>291</v>
      </c>
      <c r="C71" s="338" t="s">
        <v>217</v>
      </c>
      <c r="D71" s="297"/>
      <c r="E71" s="244">
        <v>43.47</v>
      </c>
      <c r="F71" s="244"/>
      <c r="G71" s="244">
        <f t="shared" ref="G71:G77" si="7">E71+F71</f>
        <v>43.47</v>
      </c>
      <c r="H71" s="604"/>
      <c r="I71" s="589"/>
      <c r="J71" s="73"/>
      <c r="K71" s="592"/>
      <c r="L71" s="595"/>
      <c r="M71" s="293"/>
      <c r="N71" s="24"/>
    </row>
    <row r="72" spans="1:15" s="294" customFormat="1">
      <c r="A72" s="51">
        <v>3</v>
      </c>
      <c r="B72" s="282">
        <v>290</v>
      </c>
      <c r="C72" s="317" t="s">
        <v>218</v>
      </c>
      <c r="D72" s="297"/>
      <c r="E72" s="244">
        <v>44.33</v>
      </c>
      <c r="F72" s="244"/>
      <c r="G72" s="244">
        <f t="shared" si="7"/>
        <v>44.33</v>
      </c>
      <c r="H72" s="604"/>
      <c r="I72" s="589"/>
      <c r="J72" s="73"/>
      <c r="K72" s="592"/>
      <c r="L72" s="595"/>
      <c r="M72" s="293"/>
      <c r="N72" s="24"/>
    </row>
    <row r="73" spans="1:15" s="294" customFormat="1">
      <c r="A73" s="51">
        <v>4</v>
      </c>
      <c r="B73" s="282">
        <v>289</v>
      </c>
      <c r="C73" s="317" t="s">
        <v>219</v>
      </c>
      <c r="D73" s="297"/>
      <c r="E73" s="244">
        <v>82</v>
      </c>
      <c r="F73" s="244"/>
      <c r="G73" s="244">
        <f t="shared" si="7"/>
        <v>82</v>
      </c>
      <c r="H73" s="604"/>
      <c r="I73" s="589"/>
      <c r="J73" s="73"/>
      <c r="K73" s="592"/>
      <c r="L73" s="595"/>
      <c r="M73" s="293"/>
      <c r="N73" s="24"/>
    </row>
    <row r="74" spans="1:15" s="294" customFormat="1">
      <c r="A74" s="51">
        <v>5</v>
      </c>
      <c r="B74" s="282">
        <v>288</v>
      </c>
      <c r="C74" s="317" t="s">
        <v>220</v>
      </c>
      <c r="D74" s="297"/>
      <c r="E74" s="244">
        <v>37.630000000000003</v>
      </c>
      <c r="F74" s="244"/>
      <c r="G74" s="244">
        <f t="shared" si="7"/>
        <v>37.630000000000003</v>
      </c>
      <c r="H74" s="604"/>
      <c r="I74" s="589"/>
      <c r="J74" s="73"/>
      <c r="K74" s="592"/>
      <c r="L74" s="595"/>
      <c r="M74" s="293"/>
      <c r="N74" s="295">
        <f>G70+G71+G72+G73+G74+G75+G76+G77</f>
        <v>481.72999999999996</v>
      </c>
      <c r="O74" s="205">
        <f>N74-100.67</f>
        <v>381.05999999999995</v>
      </c>
    </row>
    <row r="75" spans="1:15" s="294" customFormat="1">
      <c r="A75" s="51">
        <v>6</v>
      </c>
      <c r="B75" s="282">
        <v>287</v>
      </c>
      <c r="C75" s="317" t="s">
        <v>221</v>
      </c>
      <c r="D75" s="297"/>
      <c r="E75" s="244">
        <v>68</v>
      </c>
      <c r="F75" s="244">
        <v>3</v>
      </c>
      <c r="G75" s="244">
        <f t="shared" si="7"/>
        <v>71</v>
      </c>
      <c r="H75" s="604"/>
      <c r="I75" s="589"/>
      <c r="J75" s="73"/>
      <c r="K75" s="592"/>
      <c r="L75" s="595"/>
      <c r="M75" s="293"/>
      <c r="N75" s="24"/>
    </row>
    <row r="76" spans="1:15" s="294" customFormat="1">
      <c r="A76" s="51">
        <v>7</v>
      </c>
      <c r="B76" s="282">
        <v>286</v>
      </c>
      <c r="C76" s="338" t="s">
        <v>123</v>
      </c>
      <c r="D76" s="297"/>
      <c r="E76" s="244">
        <v>54.89</v>
      </c>
      <c r="F76" s="244">
        <v>6</v>
      </c>
      <c r="G76" s="244">
        <f t="shared" si="7"/>
        <v>60.89</v>
      </c>
      <c r="H76" s="604"/>
      <c r="I76" s="589"/>
      <c r="J76" s="73"/>
      <c r="K76" s="592"/>
      <c r="L76" s="595"/>
      <c r="M76" s="293"/>
      <c r="N76" s="24"/>
    </row>
    <row r="77" spans="1:15" s="294" customFormat="1" ht="18.75" thickBot="1">
      <c r="A77" s="52">
        <v>8</v>
      </c>
      <c r="B77" s="285">
        <v>285</v>
      </c>
      <c r="C77" s="339" t="s">
        <v>457</v>
      </c>
      <c r="D77" s="298"/>
      <c r="E77" s="245">
        <v>41.74</v>
      </c>
      <c r="F77" s="245"/>
      <c r="G77" s="245">
        <f t="shared" si="7"/>
        <v>41.74</v>
      </c>
      <c r="H77" s="605"/>
      <c r="I77" s="590"/>
      <c r="J77" s="74"/>
      <c r="K77" s="593"/>
      <c r="L77" s="596"/>
      <c r="M77" s="293"/>
      <c r="N77" s="24"/>
    </row>
    <row r="78" spans="1:15" s="294" customFormat="1" ht="21" thickBot="1">
      <c r="A78" s="182"/>
      <c r="B78" s="111" t="s">
        <v>467</v>
      </c>
      <c r="C78" s="299" t="s">
        <v>124</v>
      </c>
      <c r="D78" s="102"/>
      <c r="E78" s="54"/>
      <c r="F78" s="54"/>
      <c r="G78" s="54"/>
      <c r="H78" s="54"/>
      <c r="I78" s="54"/>
      <c r="J78" s="126"/>
      <c r="K78" s="126"/>
      <c r="L78" s="183"/>
      <c r="M78" s="293"/>
      <c r="N78" s="24"/>
    </row>
    <row r="79" spans="1:15" s="294" customFormat="1">
      <c r="A79" s="53">
        <v>1</v>
      </c>
      <c r="B79" s="279">
        <v>342</v>
      </c>
      <c r="C79" s="316" t="s">
        <v>222</v>
      </c>
      <c r="D79" s="280"/>
      <c r="E79" s="243">
        <v>42.21</v>
      </c>
      <c r="F79" s="243">
        <v>3</v>
      </c>
      <c r="G79" s="243">
        <f>SUM(E79,F79)</f>
        <v>45.21</v>
      </c>
      <c r="H79" s="585"/>
      <c r="I79" s="588">
        <f>SUM(G79:G86)+H79-(MAX(G79:G86))</f>
        <v>306.14</v>
      </c>
      <c r="J79" s="72"/>
      <c r="K79" s="591">
        <v>3.5069444444444445E-3</v>
      </c>
      <c r="L79" s="594">
        <v>10</v>
      </c>
      <c r="M79" s="293"/>
      <c r="N79" s="24"/>
    </row>
    <row r="80" spans="1:15" s="294" customFormat="1">
      <c r="A80" s="51">
        <v>2</v>
      </c>
      <c r="B80" s="282">
        <v>343</v>
      </c>
      <c r="C80" s="317" t="s">
        <v>223</v>
      </c>
      <c r="D80" s="283"/>
      <c r="E80" s="244">
        <v>30.46</v>
      </c>
      <c r="F80" s="244"/>
      <c r="G80" s="244">
        <f t="shared" ref="G80:G86" si="8">SUM(E80,F80)</f>
        <v>30.46</v>
      </c>
      <c r="H80" s="586"/>
      <c r="I80" s="589"/>
      <c r="J80" s="73"/>
      <c r="K80" s="592"/>
      <c r="L80" s="595"/>
      <c r="M80" s="293"/>
      <c r="N80" s="24"/>
    </row>
    <row r="81" spans="1:18" s="294" customFormat="1">
      <c r="A81" s="51">
        <v>3</v>
      </c>
      <c r="B81" s="282">
        <v>324</v>
      </c>
      <c r="C81" s="317" t="s">
        <v>224</v>
      </c>
      <c r="D81" s="283"/>
      <c r="E81" s="244">
        <v>35.630000000000003</v>
      </c>
      <c r="F81" s="244"/>
      <c r="G81" s="244">
        <f t="shared" si="8"/>
        <v>35.630000000000003</v>
      </c>
      <c r="H81" s="586"/>
      <c r="I81" s="589"/>
      <c r="J81" s="73"/>
      <c r="K81" s="592"/>
      <c r="L81" s="595"/>
      <c r="M81" s="293"/>
      <c r="N81" s="24"/>
    </row>
    <row r="82" spans="1:18" s="294" customFormat="1">
      <c r="A82" s="51">
        <v>4</v>
      </c>
      <c r="B82" s="282">
        <v>325</v>
      </c>
      <c r="C82" s="317" t="s">
        <v>225</v>
      </c>
      <c r="D82" s="283"/>
      <c r="E82" s="244">
        <v>44.94</v>
      </c>
      <c r="F82" s="244"/>
      <c r="G82" s="244">
        <f t="shared" si="8"/>
        <v>44.94</v>
      </c>
      <c r="H82" s="586"/>
      <c r="I82" s="589"/>
      <c r="J82" s="73"/>
      <c r="K82" s="592"/>
      <c r="L82" s="595"/>
      <c r="M82" s="293"/>
      <c r="N82" s="295">
        <f>G79+G80+G81+G82+G83+G84+G85+G86</f>
        <v>381.66999999999996</v>
      </c>
      <c r="O82" s="205">
        <f>N82-75.53</f>
        <v>306.14</v>
      </c>
    </row>
    <row r="83" spans="1:18" s="294" customFormat="1">
      <c r="A83" s="51">
        <v>5</v>
      </c>
      <c r="B83" s="282">
        <v>323</v>
      </c>
      <c r="C83" s="317" t="s">
        <v>439</v>
      </c>
      <c r="D83" s="283"/>
      <c r="E83" s="244">
        <v>39.979999999999997</v>
      </c>
      <c r="F83" s="244">
        <v>5</v>
      </c>
      <c r="G83" s="244">
        <f t="shared" si="8"/>
        <v>44.98</v>
      </c>
      <c r="H83" s="586"/>
      <c r="I83" s="589"/>
      <c r="J83" s="73"/>
      <c r="K83" s="592"/>
      <c r="L83" s="595"/>
      <c r="M83" s="293"/>
      <c r="N83" s="24"/>
    </row>
    <row r="84" spans="1:18" s="294" customFormat="1">
      <c r="A84" s="51">
        <v>6</v>
      </c>
      <c r="B84" s="282">
        <v>320</v>
      </c>
      <c r="C84" s="317" t="s">
        <v>226</v>
      </c>
      <c r="D84" s="283"/>
      <c r="E84" s="244">
        <v>41.66</v>
      </c>
      <c r="F84" s="244"/>
      <c r="G84" s="244">
        <f t="shared" si="8"/>
        <v>41.66</v>
      </c>
      <c r="H84" s="586"/>
      <c r="I84" s="589"/>
      <c r="J84" s="73"/>
      <c r="K84" s="592"/>
      <c r="L84" s="595"/>
      <c r="M84" s="293"/>
      <c r="N84" s="24"/>
    </row>
    <row r="85" spans="1:18" s="294" customFormat="1">
      <c r="A85" s="51">
        <v>7</v>
      </c>
      <c r="B85" s="282">
        <v>321</v>
      </c>
      <c r="C85" s="317" t="s">
        <v>227</v>
      </c>
      <c r="D85" s="283"/>
      <c r="E85" s="244">
        <v>55.26</v>
      </c>
      <c r="F85" s="244">
        <v>8</v>
      </c>
      <c r="G85" s="244">
        <f t="shared" si="8"/>
        <v>63.26</v>
      </c>
      <c r="H85" s="586"/>
      <c r="I85" s="589"/>
      <c r="J85" s="73"/>
      <c r="K85" s="592"/>
      <c r="L85" s="595"/>
      <c r="M85" s="293"/>
      <c r="N85" s="24"/>
      <c r="O85" s="307"/>
    </row>
    <row r="86" spans="1:18" s="294" customFormat="1" ht="18.75" thickBot="1">
      <c r="A86" s="52">
        <v>8</v>
      </c>
      <c r="B86" s="285">
        <v>322</v>
      </c>
      <c r="C86" s="319" t="s">
        <v>228</v>
      </c>
      <c r="D86" s="286"/>
      <c r="E86" s="245">
        <v>67.53</v>
      </c>
      <c r="F86" s="245">
        <v>8</v>
      </c>
      <c r="G86" s="245">
        <f t="shared" si="8"/>
        <v>75.53</v>
      </c>
      <c r="H86" s="587"/>
      <c r="I86" s="590"/>
      <c r="J86" s="74"/>
      <c r="K86" s="593"/>
      <c r="L86" s="596"/>
      <c r="M86" s="293"/>
      <c r="N86" s="24"/>
    </row>
    <row r="87" spans="1:18" s="294" customFormat="1" ht="21" thickBot="1">
      <c r="A87" s="182"/>
      <c r="B87" s="111" t="s">
        <v>468</v>
      </c>
      <c r="C87" s="299" t="s">
        <v>125</v>
      </c>
      <c r="D87" s="102"/>
      <c r="E87" s="54"/>
      <c r="F87" s="54"/>
      <c r="G87" s="54"/>
      <c r="H87" s="54"/>
      <c r="I87" s="54"/>
      <c r="J87" s="126"/>
      <c r="K87" s="126"/>
      <c r="L87" s="183"/>
      <c r="M87" s="293"/>
      <c r="N87" s="24"/>
    </row>
    <row r="88" spans="1:18">
      <c r="A88" s="53">
        <v>1</v>
      </c>
      <c r="B88" s="279">
        <v>203</v>
      </c>
      <c r="C88" s="308" t="s">
        <v>229</v>
      </c>
      <c r="D88" s="276"/>
      <c r="E88" s="243">
        <v>29.47</v>
      </c>
      <c r="F88" s="243"/>
      <c r="G88" s="243">
        <f>SUM(E88,F88)</f>
        <v>29.47</v>
      </c>
      <c r="H88" s="585"/>
      <c r="I88" s="588">
        <f>SUM(G88:G95)+H88-(MAX(G88:G95))</f>
        <v>194.41</v>
      </c>
      <c r="J88" s="72"/>
      <c r="K88" s="591">
        <v>4.8148148148148152E-3</v>
      </c>
      <c r="L88" s="600">
        <v>2</v>
      </c>
    </row>
    <row r="89" spans="1:18">
      <c r="A89" s="51">
        <v>2</v>
      </c>
      <c r="B89" s="282">
        <v>202</v>
      </c>
      <c r="C89" s="309" t="s">
        <v>230</v>
      </c>
      <c r="D89" s="274"/>
      <c r="E89" s="244">
        <v>29.2</v>
      </c>
      <c r="F89" s="244"/>
      <c r="G89" s="244">
        <f t="shared" ref="G89:G95" si="9">SUM(E89,F89)</f>
        <v>29.2</v>
      </c>
      <c r="H89" s="586"/>
      <c r="I89" s="589"/>
      <c r="J89" s="73"/>
      <c r="K89" s="592"/>
      <c r="L89" s="601"/>
    </row>
    <row r="90" spans="1:18">
      <c r="A90" s="51">
        <v>3</v>
      </c>
      <c r="B90" s="282">
        <v>204</v>
      </c>
      <c r="C90" s="309" t="s">
        <v>231</v>
      </c>
      <c r="D90" s="274"/>
      <c r="E90" s="244">
        <v>23.82</v>
      </c>
      <c r="F90" s="244"/>
      <c r="G90" s="244">
        <f t="shared" si="9"/>
        <v>23.82</v>
      </c>
      <c r="H90" s="586"/>
      <c r="I90" s="589"/>
      <c r="J90" s="73"/>
      <c r="K90" s="592"/>
      <c r="L90" s="601"/>
    </row>
    <row r="91" spans="1:18">
      <c r="A91" s="51">
        <v>4</v>
      </c>
      <c r="B91" s="282">
        <v>205</v>
      </c>
      <c r="C91" s="309" t="s">
        <v>232</v>
      </c>
      <c r="D91" s="274"/>
      <c r="E91" s="244">
        <v>31.13</v>
      </c>
      <c r="F91" s="244"/>
      <c r="G91" s="244">
        <f t="shared" si="9"/>
        <v>31.13</v>
      </c>
      <c r="H91" s="586"/>
      <c r="I91" s="589"/>
      <c r="J91" s="73"/>
      <c r="K91" s="592"/>
      <c r="L91" s="601"/>
    </row>
    <row r="92" spans="1:18">
      <c r="A92" s="51">
        <v>5</v>
      </c>
      <c r="B92" s="282">
        <v>209</v>
      </c>
      <c r="C92" s="309" t="s">
        <v>233</v>
      </c>
      <c r="D92" s="274"/>
      <c r="E92" s="244">
        <v>30.76</v>
      </c>
      <c r="F92" s="244"/>
      <c r="G92" s="244">
        <f t="shared" si="9"/>
        <v>30.76</v>
      </c>
      <c r="H92" s="586"/>
      <c r="I92" s="589"/>
      <c r="J92" s="73"/>
      <c r="K92" s="592"/>
      <c r="L92" s="601"/>
      <c r="N92" s="155">
        <f>G88+G89+G90+G91+G92+G93+G94+G95</f>
        <v>225.81</v>
      </c>
      <c r="O92" s="205">
        <f>N92-31.13</f>
        <v>194.68</v>
      </c>
      <c r="R92" s="205">
        <f>G88+G89+G90+G91+G92+G94+G95</f>
        <v>202.63</v>
      </c>
    </row>
    <row r="93" spans="1:18">
      <c r="A93" s="51">
        <v>6</v>
      </c>
      <c r="B93" s="282">
        <v>210</v>
      </c>
      <c r="C93" s="309" t="s">
        <v>234</v>
      </c>
      <c r="D93" s="274"/>
      <c r="E93" s="244">
        <v>23.18</v>
      </c>
      <c r="F93" s="244"/>
      <c r="G93" s="244">
        <f t="shared" si="9"/>
        <v>23.18</v>
      </c>
      <c r="H93" s="586"/>
      <c r="I93" s="589"/>
      <c r="J93" s="73"/>
      <c r="K93" s="592"/>
      <c r="L93" s="601"/>
    </row>
    <row r="94" spans="1:18">
      <c r="A94" s="51">
        <v>7</v>
      </c>
      <c r="B94" s="282">
        <v>211</v>
      </c>
      <c r="C94" s="309" t="s">
        <v>235</v>
      </c>
      <c r="D94" s="274"/>
      <c r="E94" s="244">
        <v>26.85</v>
      </c>
      <c r="F94" s="244"/>
      <c r="G94" s="244">
        <f t="shared" si="9"/>
        <v>26.85</v>
      </c>
      <c r="H94" s="586"/>
      <c r="I94" s="589"/>
      <c r="J94" s="73"/>
      <c r="K94" s="592"/>
      <c r="L94" s="601"/>
    </row>
    <row r="95" spans="1:18" ht="18.75" thickBot="1">
      <c r="A95" s="52">
        <v>8</v>
      </c>
      <c r="B95" s="285">
        <v>212</v>
      </c>
      <c r="C95" s="310" t="s">
        <v>236</v>
      </c>
      <c r="D95" s="275"/>
      <c r="E95" s="245">
        <v>28.4</v>
      </c>
      <c r="F95" s="245">
        <v>3</v>
      </c>
      <c r="G95" s="245">
        <f t="shared" si="9"/>
        <v>31.4</v>
      </c>
      <c r="H95" s="587"/>
      <c r="I95" s="590"/>
      <c r="J95" s="74"/>
      <c r="K95" s="593"/>
      <c r="L95" s="602"/>
    </row>
    <row r="96" spans="1:18" ht="21" thickBot="1">
      <c r="A96" s="182"/>
      <c r="B96" s="111" t="s">
        <v>469</v>
      </c>
      <c r="C96" s="311" t="s">
        <v>126</v>
      </c>
      <c r="D96" s="102"/>
      <c r="E96" s="54"/>
      <c r="F96" s="54"/>
      <c r="G96" s="54"/>
      <c r="H96" s="54"/>
      <c r="I96" s="54"/>
      <c r="J96" s="126"/>
      <c r="K96" s="126"/>
      <c r="L96" s="183"/>
    </row>
    <row r="97" spans="1:15">
      <c r="A97" s="53">
        <v>1</v>
      </c>
      <c r="B97" s="279">
        <v>269</v>
      </c>
      <c r="C97" s="326" t="s">
        <v>237</v>
      </c>
      <c r="D97" s="280"/>
      <c r="E97" s="243">
        <v>43</v>
      </c>
      <c r="F97" s="243"/>
      <c r="G97" s="243">
        <f>SUM(E97,F97)</f>
        <v>43</v>
      </c>
      <c r="H97" s="585"/>
      <c r="I97" s="588">
        <f>SUM(G97:G104)+H97-(MAX(G97:G104))</f>
        <v>290.20999999999998</v>
      </c>
      <c r="J97" s="72"/>
      <c r="K97" s="591">
        <v>2.9861111111111113E-3</v>
      </c>
      <c r="L97" s="594">
        <v>9</v>
      </c>
    </row>
    <row r="98" spans="1:15">
      <c r="A98" s="51">
        <v>2</v>
      </c>
      <c r="B98" s="282">
        <v>270</v>
      </c>
      <c r="C98" s="318" t="s">
        <v>238</v>
      </c>
      <c r="D98" s="283"/>
      <c r="E98" s="244">
        <v>37.729999999999997</v>
      </c>
      <c r="F98" s="244"/>
      <c r="G98" s="244">
        <f t="shared" ref="G98:G104" si="10">SUM(E98,F98)</f>
        <v>37.729999999999997</v>
      </c>
      <c r="H98" s="586"/>
      <c r="I98" s="589"/>
      <c r="J98" s="73"/>
      <c r="K98" s="592"/>
      <c r="L98" s="595"/>
    </row>
    <row r="99" spans="1:15">
      <c r="A99" s="51">
        <v>3</v>
      </c>
      <c r="B99" s="282">
        <v>271</v>
      </c>
      <c r="C99" s="318" t="s">
        <v>239</v>
      </c>
      <c r="D99" s="283"/>
      <c r="E99" s="244">
        <v>50.32</v>
      </c>
      <c r="F99" s="244"/>
      <c r="G99" s="244">
        <f t="shared" si="10"/>
        <v>50.32</v>
      </c>
      <c r="H99" s="586"/>
      <c r="I99" s="589"/>
      <c r="J99" s="73"/>
      <c r="K99" s="592"/>
      <c r="L99" s="595"/>
    </row>
    <row r="100" spans="1:15">
      <c r="A100" s="51">
        <v>4</v>
      </c>
      <c r="B100" s="282">
        <v>272</v>
      </c>
      <c r="C100" s="318" t="s">
        <v>240</v>
      </c>
      <c r="D100" s="283"/>
      <c r="E100" s="244">
        <v>48.79</v>
      </c>
      <c r="F100" s="244"/>
      <c r="G100" s="244">
        <f t="shared" si="10"/>
        <v>48.79</v>
      </c>
      <c r="H100" s="586"/>
      <c r="I100" s="589"/>
      <c r="J100" s="73"/>
      <c r="K100" s="592"/>
      <c r="L100" s="595"/>
    </row>
    <row r="101" spans="1:15">
      <c r="A101" s="51">
        <v>5</v>
      </c>
      <c r="B101" s="282">
        <v>273</v>
      </c>
      <c r="C101" s="318" t="s">
        <v>241</v>
      </c>
      <c r="D101" s="283"/>
      <c r="E101" s="244">
        <v>34.020000000000003</v>
      </c>
      <c r="F101" s="244"/>
      <c r="G101" s="244">
        <f t="shared" si="10"/>
        <v>34.020000000000003</v>
      </c>
      <c r="H101" s="586"/>
      <c r="I101" s="589"/>
      <c r="J101" s="73"/>
      <c r="K101" s="592"/>
      <c r="L101" s="595"/>
      <c r="N101" s="155">
        <f>G97+G98+G99+G100+G101+G102+G103+G104</f>
        <v>340.53</v>
      </c>
      <c r="O101" s="205">
        <f>N101-50.32</f>
        <v>290.20999999999998</v>
      </c>
    </row>
    <row r="102" spans="1:15">
      <c r="A102" s="51">
        <v>6</v>
      </c>
      <c r="B102" s="282">
        <v>274</v>
      </c>
      <c r="C102" s="318" t="s">
        <v>242</v>
      </c>
      <c r="D102" s="283"/>
      <c r="E102" s="244">
        <v>47.99</v>
      </c>
      <c r="F102" s="244"/>
      <c r="G102" s="244">
        <f t="shared" si="10"/>
        <v>47.99</v>
      </c>
      <c r="H102" s="586"/>
      <c r="I102" s="589"/>
      <c r="J102" s="73"/>
      <c r="K102" s="592"/>
      <c r="L102" s="595"/>
    </row>
    <row r="103" spans="1:15">
      <c r="A103" s="51">
        <v>7</v>
      </c>
      <c r="B103" s="282">
        <v>275</v>
      </c>
      <c r="C103" s="318" t="s">
        <v>243</v>
      </c>
      <c r="D103" s="283"/>
      <c r="E103" s="244">
        <v>42.78</v>
      </c>
      <c r="F103" s="244"/>
      <c r="G103" s="244">
        <f t="shared" si="10"/>
        <v>42.78</v>
      </c>
      <c r="H103" s="586"/>
      <c r="I103" s="589"/>
      <c r="J103" s="73"/>
      <c r="K103" s="592"/>
      <c r="L103" s="595"/>
    </row>
    <row r="104" spans="1:15" ht="18.75" thickBot="1">
      <c r="A104" s="52">
        <v>8</v>
      </c>
      <c r="B104" s="285">
        <v>276</v>
      </c>
      <c r="C104" s="327" t="s">
        <v>244</v>
      </c>
      <c r="D104" s="286"/>
      <c r="E104" s="245">
        <v>35.9</v>
      </c>
      <c r="F104" s="245"/>
      <c r="G104" s="245">
        <f t="shared" si="10"/>
        <v>35.9</v>
      </c>
      <c r="H104" s="587"/>
      <c r="I104" s="590"/>
      <c r="J104" s="74"/>
      <c r="K104" s="593"/>
      <c r="L104" s="596"/>
    </row>
    <row r="105" spans="1:15" ht="21" thickBot="1">
      <c r="A105" s="182"/>
      <c r="B105" s="111" t="s">
        <v>470</v>
      </c>
      <c r="C105" s="315" t="s">
        <v>127</v>
      </c>
      <c r="D105" s="102"/>
      <c r="E105" s="54"/>
      <c r="F105" s="54"/>
      <c r="G105" s="54"/>
      <c r="H105" s="54"/>
      <c r="I105" s="54"/>
      <c r="J105" s="126"/>
      <c r="K105" s="126"/>
      <c r="L105" s="183"/>
    </row>
    <row r="106" spans="1:15">
      <c r="A106" s="53">
        <v>1</v>
      </c>
      <c r="B106" s="279">
        <v>326</v>
      </c>
      <c r="C106" s="316" t="s">
        <v>448</v>
      </c>
      <c r="D106" s="280"/>
      <c r="E106" s="243">
        <v>27.99</v>
      </c>
      <c r="F106" s="243"/>
      <c r="G106" s="243">
        <f>SUM(E106,F106)</f>
        <v>27.99</v>
      </c>
      <c r="H106" s="585"/>
      <c r="I106" s="588">
        <f>SUM(G106:G113)+H106-(MAX(G106:G113))</f>
        <v>207.04999999999998</v>
      </c>
      <c r="J106" s="72"/>
      <c r="K106" s="591">
        <v>3.5879629629629629E-3</v>
      </c>
      <c r="L106" s="600">
        <v>3</v>
      </c>
    </row>
    <row r="107" spans="1:15">
      <c r="A107" s="51">
        <v>2</v>
      </c>
      <c r="B107" s="282">
        <v>327</v>
      </c>
      <c r="C107" s="317" t="s">
        <v>128</v>
      </c>
      <c r="D107" s="283"/>
      <c r="E107" s="244">
        <v>31.23</v>
      </c>
      <c r="F107" s="244"/>
      <c r="G107" s="244">
        <f t="shared" ref="G107:G113" si="11">SUM(E107,F107)</f>
        <v>31.23</v>
      </c>
      <c r="H107" s="586"/>
      <c r="I107" s="589"/>
      <c r="J107" s="73"/>
      <c r="K107" s="592"/>
      <c r="L107" s="601"/>
    </row>
    <row r="108" spans="1:15">
      <c r="A108" s="51">
        <v>3</v>
      </c>
      <c r="B108" s="282">
        <v>328</v>
      </c>
      <c r="C108" s="318" t="s">
        <v>132</v>
      </c>
      <c r="D108" s="283"/>
      <c r="E108" s="244">
        <v>24.53</v>
      </c>
      <c r="F108" s="244"/>
      <c r="G108" s="244">
        <f t="shared" si="11"/>
        <v>24.53</v>
      </c>
      <c r="H108" s="586"/>
      <c r="I108" s="589"/>
      <c r="J108" s="73"/>
      <c r="K108" s="592"/>
      <c r="L108" s="601"/>
    </row>
    <row r="109" spans="1:15">
      <c r="A109" s="51">
        <v>4</v>
      </c>
      <c r="B109" s="282">
        <v>329</v>
      </c>
      <c r="C109" s="318" t="s">
        <v>131</v>
      </c>
      <c r="D109" s="283"/>
      <c r="E109" s="244">
        <v>26.91</v>
      </c>
      <c r="F109" s="244"/>
      <c r="G109" s="244">
        <f t="shared" si="11"/>
        <v>26.91</v>
      </c>
      <c r="H109" s="586"/>
      <c r="I109" s="589"/>
      <c r="J109" s="73"/>
      <c r="K109" s="592"/>
      <c r="L109" s="601"/>
    </row>
    <row r="110" spans="1:15">
      <c r="A110" s="51">
        <v>5</v>
      </c>
      <c r="B110" s="282">
        <v>330</v>
      </c>
      <c r="C110" s="317" t="s">
        <v>130</v>
      </c>
      <c r="D110" s="283"/>
      <c r="E110" s="244">
        <v>33.049999999999997</v>
      </c>
      <c r="F110" s="244">
        <v>3</v>
      </c>
      <c r="G110" s="244">
        <f t="shared" si="11"/>
        <v>36.049999999999997</v>
      </c>
      <c r="H110" s="586"/>
      <c r="I110" s="589"/>
      <c r="J110" s="73"/>
      <c r="K110" s="592"/>
      <c r="L110" s="601"/>
      <c r="N110" s="155">
        <f>G106+G107+G108+G109+G110+G111+G112+G113</f>
        <v>248.17</v>
      </c>
      <c r="O110" s="205">
        <f>N110-41.12</f>
        <v>207.04999999999998</v>
      </c>
    </row>
    <row r="111" spans="1:15">
      <c r="A111" s="51">
        <v>6</v>
      </c>
      <c r="B111" s="282">
        <v>331</v>
      </c>
      <c r="C111" s="317" t="s">
        <v>245</v>
      </c>
      <c r="D111" s="283"/>
      <c r="E111" s="244">
        <v>38.119999999999997</v>
      </c>
      <c r="F111" s="244">
        <v>3</v>
      </c>
      <c r="G111" s="244">
        <f t="shared" si="11"/>
        <v>41.12</v>
      </c>
      <c r="H111" s="586"/>
      <c r="I111" s="589"/>
      <c r="J111" s="73"/>
      <c r="K111" s="592"/>
      <c r="L111" s="601"/>
    </row>
    <row r="112" spans="1:15">
      <c r="A112" s="51">
        <v>7</v>
      </c>
      <c r="B112" s="282">
        <v>332</v>
      </c>
      <c r="C112" s="317" t="s">
        <v>129</v>
      </c>
      <c r="D112" s="283"/>
      <c r="E112" s="244">
        <v>27.6</v>
      </c>
      <c r="F112" s="244">
        <v>3</v>
      </c>
      <c r="G112" s="244">
        <f t="shared" si="11"/>
        <v>30.6</v>
      </c>
      <c r="H112" s="586"/>
      <c r="I112" s="589"/>
      <c r="J112" s="73"/>
      <c r="K112" s="592"/>
      <c r="L112" s="601"/>
    </row>
    <row r="113" spans="1:16" ht="18.75" thickBot="1">
      <c r="A113" s="52">
        <v>8</v>
      </c>
      <c r="B113" s="285">
        <v>333</v>
      </c>
      <c r="C113" s="319" t="s">
        <v>246</v>
      </c>
      <c r="D113" s="286"/>
      <c r="E113" s="245">
        <v>29.74</v>
      </c>
      <c r="F113" s="245"/>
      <c r="G113" s="245">
        <f t="shared" si="11"/>
        <v>29.74</v>
      </c>
      <c r="H113" s="587"/>
      <c r="I113" s="590"/>
      <c r="J113" s="74"/>
      <c r="K113" s="593"/>
      <c r="L113" s="602"/>
    </row>
    <row r="114" spans="1:16" ht="21" thickBot="1">
      <c r="A114" s="182"/>
      <c r="B114" s="111" t="s">
        <v>471</v>
      </c>
      <c r="C114" s="320" t="s">
        <v>133</v>
      </c>
      <c r="D114" s="102"/>
      <c r="E114" s="54"/>
      <c r="F114" s="54"/>
      <c r="G114" s="54"/>
      <c r="H114" s="54"/>
      <c r="I114" s="54"/>
      <c r="J114" s="129"/>
      <c r="K114" s="129"/>
      <c r="L114" s="185"/>
    </row>
    <row r="115" spans="1:16">
      <c r="A115" s="53">
        <v>1</v>
      </c>
      <c r="B115" s="279">
        <v>168</v>
      </c>
      <c r="C115" s="321" t="s">
        <v>248</v>
      </c>
      <c r="D115" s="280"/>
      <c r="E115" s="243">
        <v>33.35</v>
      </c>
      <c r="F115" s="243">
        <v>3</v>
      </c>
      <c r="G115" s="243">
        <f>SUM(E115,F115)</f>
        <v>36.35</v>
      </c>
      <c r="H115" s="585"/>
      <c r="I115" s="588">
        <f>SUM(G115:G122)+H115-(MAX(G115:G122))</f>
        <v>285.98999999999995</v>
      </c>
      <c r="J115" s="72"/>
      <c r="K115" s="591">
        <v>5.9375000000000009E-3</v>
      </c>
      <c r="L115" s="594">
        <v>7</v>
      </c>
    </row>
    <row r="116" spans="1:16">
      <c r="A116" s="51">
        <v>2</v>
      </c>
      <c r="B116" s="282">
        <v>167</v>
      </c>
      <c r="C116" s="322" t="s">
        <v>249</v>
      </c>
      <c r="D116" s="283"/>
      <c r="E116" s="244">
        <v>43.93</v>
      </c>
      <c r="F116" s="244">
        <v>3</v>
      </c>
      <c r="G116" s="244">
        <f t="shared" ref="G116:G122" si="12">SUM(E116,F116)</f>
        <v>46.93</v>
      </c>
      <c r="H116" s="586"/>
      <c r="I116" s="589"/>
      <c r="J116" s="73"/>
      <c r="K116" s="592"/>
      <c r="L116" s="595"/>
    </row>
    <row r="117" spans="1:16">
      <c r="A117" s="51">
        <v>3</v>
      </c>
      <c r="B117" s="282">
        <v>166</v>
      </c>
      <c r="C117" s="317" t="s">
        <v>247</v>
      </c>
      <c r="D117" s="283"/>
      <c r="E117" s="244">
        <v>47.51</v>
      </c>
      <c r="F117" s="244">
        <v>6</v>
      </c>
      <c r="G117" s="244">
        <f t="shared" si="12"/>
        <v>53.51</v>
      </c>
      <c r="H117" s="586"/>
      <c r="I117" s="589"/>
      <c r="J117" s="73"/>
      <c r="K117" s="592"/>
      <c r="L117" s="595"/>
    </row>
    <row r="118" spans="1:16">
      <c r="A118" s="51">
        <v>4</v>
      </c>
      <c r="B118" s="282">
        <v>165</v>
      </c>
      <c r="C118" s="317" t="s">
        <v>456</v>
      </c>
      <c r="D118" s="283"/>
      <c r="E118" s="244">
        <v>47.03</v>
      </c>
      <c r="F118" s="244"/>
      <c r="G118" s="244">
        <f t="shared" si="12"/>
        <v>47.03</v>
      </c>
      <c r="H118" s="586"/>
      <c r="I118" s="589"/>
      <c r="J118" s="73"/>
      <c r="K118" s="592"/>
      <c r="L118" s="595"/>
      <c r="N118" s="155">
        <f>G115+G116+G117+G118+G119+G120+G121+G122</f>
        <v>339.49999999999994</v>
      </c>
      <c r="O118" s="205">
        <f>N118-53.51</f>
        <v>285.98999999999995</v>
      </c>
    </row>
    <row r="119" spans="1:16">
      <c r="A119" s="51">
        <v>5</v>
      </c>
      <c r="B119" s="282">
        <v>164</v>
      </c>
      <c r="C119" s="317" t="s">
        <v>134</v>
      </c>
      <c r="D119" s="283"/>
      <c r="E119" s="244">
        <v>34.72</v>
      </c>
      <c r="F119" s="244"/>
      <c r="G119" s="244">
        <f t="shared" si="12"/>
        <v>34.72</v>
      </c>
      <c r="H119" s="586"/>
      <c r="I119" s="589"/>
      <c r="J119" s="73"/>
      <c r="K119" s="592"/>
      <c r="L119" s="595"/>
    </row>
    <row r="120" spans="1:16">
      <c r="A120" s="51">
        <v>6</v>
      </c>
      <c r="B120" s="282">
        <v>163</v>
      </c>
      <c r="C120" s="317" t="s">
        <v>250</v>
      </c>
      <c r="D120" s="283"/>
      <c r="E120" s="244">
        <v>44.43</v>
      </c>
      <c r="F120" s="244">
        <v>5</v>
      </c>
      <c r="G120" s="244">
        <f t="shared" si="12"/>
        <v>49.43</v>
      </c>
      <c r="H120" s="586"/>
      <c r="I120" s="589"/>
      <c r="J120" s="73"/>
      <c r="K120" s="592"/>
      <c r="L120" s="595"/>
    </row>
    <row r="121" spans="1:16">
      <c r="A121" s="51">
        <v>7</v>
      </c>
      <c r="B121" s="282">
        <v>162</v>
      </c>
      <c r="C121" s="317" t="s">
        <v>136</v>
      </c>
      <c r="D121" s="283"/>
      <c r="E121" s="244">
        <v>42.69</v>
      </c>
      <c r="F121" s="244"/>
      <c r="G121" s="244">
        <f t="shared" si="12"/>
        <v>42.69</v>
      </c>
      <c r="H121" s="586"/>
      <c r="I121" s="589"/>
      <c r="J121" s="73"/>
      <c r="K121" s="592"/>
      <c r="L121" s="595"/>
    </row>
    <row r="122" spans="1:16" ht="18.75" thickBot="1">
      <c r="A122" s="52">
        <v>8</v>
      </c>
      <c r="B122" s="285">
        <v>161</v>
      </c>
      <c r="C122" s="319" t="s">
        <v>135</v>
      </c>
      <c r="D122" s="286"/>
      <c r="E122" s="245">
        <v>28.84</v>
      </c>
      <c r="F122" s="245"/>
      <c r="G122" s="245">
        <f t="shared" si="12"/>
        <v>28.84</v>
      </c>
      <c r="H122" s="587"/>
      <c r="I122" s="590"/>
      <c r="J122" s="74"/>
      <c r="K122" s="593"/>
      <c r="L122" s="596"/>
    </row>
    <row r="123" spans="1:16" ht="21" thickBot="1">
      <c r="A123" s="182"/>
      <c r="B123" s="111" t="s">
        <v>472</v>
      </c>
      <c r="C123" s="323" t="s">
        <v>137</v>
      </c>
      <c r="D123" s="102"/>
      <c r="E123" s="54"/>
      <c r="F123" s="54"/>
      <c r="G123" s="54"/>
      <c r="H123" s="54"/>
      <c r="I123" s="54"/>
      <c r="J123" s="126"/>
      <c r="K123" s="126"/>
      <c r="L123" s="183"/>
    </row>
    <row r="124" spans="1:16">
      <c r="A124" s="53">
        <v>1</v>
      </c>
      <c r="B124" s="279">
        <v>341</v>
      </c>
      <c r="C124" s="377" t="s">
        <v>498</v>
      </c>
      <c r="D124" s="144"/>
      <c r="E124" s="243"/>
      <c r="F124" s="243">
        <v>350</v>
      </c>
      <c r="G124" s="243">
        <f>SUM(E124,F124)</f>
        <v>350</v>
      </c>
      <c r="H124" s="585"/>
      <c r="I124" s="588">
        <f>SUM(G124:G131)+H124-(MAX(G124:G131))</f>
        <v>746.27</v>
      </c>
      <c r="J124" s="72"/>
      <c r="K124" s="591">
        <v>3.7037037037037034E-3</v>
      </c>
      <c r="L124" s="594">
        <v>37</v>
      </c>
    </row>
    <row r="125" spans="1:16">
      <c r="A125" s="51">
        <v>2</v>
      </c>
      <c r="B125" s="282">
        <v>340</v>
      </c>
      <c r="C125" s="377" t="s">
        <v>253</v>
      </c>
      <c r="D125" s="145"/>
      <c r="E125" s="244">
        <v>59.81</v>
      </c>
      <c r="F125" s="244">
        <v>9</v>
      </c>
      <c r="G125" s="244">
        <f t="shared" ref="G125:G131" si="13">SUM(E125,F125)</f>
        <v>68.81</v>
      </c>
      <c r="H125" s="586"/>
      <c r="I125" s="589"/>
      <c r="J125" s="73"/>
      <c r="K125" s="592"/>
      <c r="L125" s="595"/>
    </row>
    <row r="126" spans="1:16">
      <c r="A126" s="51">
        <v>3</v>
      </c>
      <c r="B126" s="282">
        <v>339</v>
      </c>
      <c r="C126" s="404" t="s">
        <v>251</v>
      </c>
      <c r="D126" s="145"/>
      <c r="E126" s="244">
        <v>80.33</v>
      </c>
      <c r="F126" s="244">
        <v>9</v>
      </c>
      <c r="G126" s="244">
        <f t="shared" si="13"/>
        <v>89.33</v>
      </c>
      <c r="H126" s="586"/>
      <c r="I126" s="589"/>
      <c r="J126" s="73"/>
      <c r="K126" s="592"/>
      <c r="L126" s="595"/>
    </row>
    <row r="127" spans="1:16">
      <c r="A127" s="51">
        <v>4</v>
      </c>
      <c r="B127" s="282">
        <v>338</v>
      </c>
      <c r="C127" s="377" t="s">
        <v>256</v>
      </c>
      <c r="D127" s="145"/>
      <c r="E127" s="244">
        <v>54.98</v>
      </c>
      <c r="F127" s="244"/>
      <c r="G127" s="244">
        <f t="shared" si="13"/>
        <v>54.98</v>
      </c>
      <c r="H127" s="586"/>
      <c r="I127" s="589"/>
      <c r="J127" s="73"/>
      <c r="K127" s="592"/>
      <c r="L127" s="595"/>
      <c r="N127" s="155">
        <f>G124+G125+G126+G127+G128+G129+G130+G131</f>
        <v>1096.27</v>
      </c>
      <c r="O127" s="205">
        <f>N127-350</f>
        <v>746.27</v>
      </c>
      <c r="P127" s="205"/>
    </row>
    <row r="128" spans="1:16">
      <c r="A128" s="51">
        <v>5</v>
      </c>
      <c r="B128" s="282">
        <v>337</v>
      </c>
      <c r="C128" s="377" t="s">
        <v>252</v>
      </c>
      <c r="D128" s="145"/>
      <c r="E128" s="244">
        <v>61</v>
      </c>
      <c r="F128" s="244">
        <v>3</v>
      </c>
      <c r="G128" s="244">
        <f t="shared" si="13"/>
        <v>64</v>
      </c>
      <c r="H128" s="586"/>
      <c r="I128" s="589"/>
      <c r="J128" s="73"/>
      <c r="K128" s="592"/>
      <c r="L128" s="595"/>
    </row>
    <row r="129" spans="1:16">
      <c r="A129" s="51">
        <v>6</v>
      </c>
      <c r="B129" s="282">
        <v>336</v>
      </c>
      <c r="C129" s="377" t="s">
        <v>255</v>
      </c>
      <c r="D129" s="145"/>
      <c r="E129" s="244">
        <v>64.31</v>
      </c>
      <c r="F129" s="244">
        <v>9</v>
      </c>
      <c r="G129" s="244">
        <f t="shared" si="13"/>
        <v>73.31</v>
      </c>
      <c r="H129" s="586"/>
      <c r="I129" s="589"/>
      <c r="J129" s="73"/>
      <c r="K129" s="592"/>
      <c r="L129" s="595"/>
    </row>
    <row r="130" spans="1:16">
      <c r="A130" s="51">
        <v>7</v>
      </c>
      <c r="B130" s="282">
        <v>335</v>
      </c>
      <c r="C130" s="377" t="s">
        <v>254</v>
      </c>
      <c r="D130" s="145"/>
      <c r="E130" s="244">
        <v>39.840000000000003</v>
      </c>
      <c r="F130" s="244">
        <v>6</v>
      </c>
      <c r="G130" s="244">
        <f t="shared" si="13"/>
        <v>45.84</v>
      </c>
      <c r="H130" s="586"/>
      <c r="I130" s="589"/>
      <c r="J130" s="73"/>
      <c r="K130" s="592"/>
      <c r="L130" s="595"/>
    </row>
    <row r="131" spans="1:16" ht="18.75" thickBot="1">
      <c r="A131" s="52">
        <v>8</v>
      </c>
      <c r="B131" s="285">
        <v>334</v>
      </c>
      <c r="C131" s="378" t="s">
        <v>499</v>
      </c>
      <c r="D131" s="146"/>
      <c r="E131" s="245"/>
      <c r="F131" s="245">
        <v>350</v>
      </c>
      <c r="G131" s="245">
        <f t="shared" si="13"/>
        <v>350</v>
      </c>
      <c r="H131" s="587"/>
      <c r="I131" s="590"/>
      <c r="J131" s="74"/>
      <c r="K131" s="593"/>
      <c r="L131" s="596"/>
    </row>
    <row r="132" spans="1:16" ht="21" thickBot="1">
      <c r="A132" s="182"/>
      <c r="B132" s="111" t="s">
        <v>473</v>
      </c>
      <c r="C132" s="208" t="s">
        <v>138</v>
      </c>
      <c r="D132" s="102"/>
      <c r="E132" s="54"/>
      <c r="F132" s="54"/>
      <c r="G132" s="54"/>
      <c r="H132" s="54"/>
      <c r="I132" s="54"/>
      <c r="J132" s="126"/>
      <c r="K132" s="126"/>
      <c r="L132" s="183"/>
    </row>
    <row r="133" spans="1:16">
      <c r="A133" s="53">
        <v>1</v>
      </c>
      <c r="B133" s="279">
        <v>188</v>
      </c>
      <c r="C133" s="326" t="s">
        <v>257</v>
      </c>
      <c r="D133" s="280"/>
      <c r="E133" s="243">
        <v>51.65</v>
      </c>
      <c r="F133" s="243">
        <v>13</v>
      </c>
      <c r="G133" s="243">
        <f>E133+F133</f>
        <v>64.650000000000006</v>
      </c>
      <c r="H133" s="585"/>
      <c r="I133" s="588">
        <f>SUM(G133:G140)+H133-(MAX(G133:G140))</f>
        <v>315.21999999999991</v>
      </c>
      <c r="J133" s="72"/>
      <c r="K133" s="591"/>
      <c r="L133" s="594">
        <v>12</v>
      </c>
    </row>
    <row r="134" spans="1:16">
      <c r="A134" s="51">
        <v>2</v>
      </c>
      <c r="B134" s="282">
        <v>183</v>
      </c>
      <c r="C134" s="318" t="s">
        <v>258</v>
      </c>
      <c r="D134" s="283"/>
      <c r="E134" s="244">
        <v>40.68</v>
      </c>
      <c r="F134" s="244">
        <v>11</v>
      </c>
      <c r="G134" s="244">
        <f t="shared" ref="G134:G140" si="14">E134+F134</f>
        <v>51.68</v>
      </c>
      <c r="H134" s="586"/>
      <c r="I134" s="589"/>
      <c r="J134" s="73"/>
      <c r="K134" s="592"/>
      <c r="L134" s="595"/>
    </row>
    <row r="135" spans="1:16">
      <c r="A135" s="51">
        <v>3</v>
      </c>
      <c r="B135" s="282">
        <v>181</v>
      </c>
      <c r="C135" s="318" t="s">
        <v>259</v>
      </c>
      <c r="D135" s="283"/>
      <c r="E135" s="244">
        <v>40.19</v>
      </c>
      <c r="F135" s="244">
        <v>5</v>
      </c>
      <c r="G135" s="244">
        <f t="shared" si="14"/>
        <v>45.19</v>
      </c>
      <c r="H135" s="586"/>
      <c r="I135" s="589"/>
      <c r="J135" s="73"/>
      <c r="K135" s="592"/>
      <c r="L135" s="595"/>
    </row>
    <row r="136" spans="1:16">
      <c r="A136" s="51">
        <v>4</v>
      </c>
      <c r="B136" s="282">
        <v>182</v>
      </c>
      <c r="C136" s="318" t="s">
        <v>260</v>
      </c>
      <c r="D136" s="283"/>
      <c r="E136" s="244">
        <v>36.799999999999997</v>
      </c>
      <c r="F136" s="244">
        <v>5</v>
      </c>
      <c r="G136" s="244">
        <f t="shared" si="14"/>
        <v>41.8</v>
      </c>
      <c r="H136" s="586"/>
      <c r="I136" s="589"/>
      <c r="J136" s="73"/>
      <c r="K136" s="592"/>
      <c r="L136" s="595"/>
    </row>
    <row r="137" spans="1:16">
      <c r="A137" s="51">
        <v>5</v>
      </c>
      <c r="B137" s="282">
        <v>180</v>
      </c>
      <c r="C137" s="318" t="s">
        <v>261</v>
      </c>
      <c r="D137" s="283"/>
      <c r="E137" s="244">
        <v>39.56</v>
      </c>
      <c r="F137" s="244"/>
      <c r="G137" s="244">
        <f t="shared" si="14"/>
        <v>39.56</v>
      </c>
      <c r="H137" s="586"/>
      <c r="I137" s="589"/>
      <c r="J137" s="73"/>
      <c r="K137" s="592"/>
      <c r="L137" s="595"/>
      <c r="N137" s="155">
        <f>G133+G134+G135+G136+G137+G138+G139+G140</f>
        <v>379.86999999999995</v>
      </c>
      <c r="O137" s="205">
        <f>N137-64.65</f>
        <v>315.21999999999991</v>
      </c>
    </row>
    <row r="138" spans="1:16">
      <c r="A138" s="51">
        <v>6</v>
      </c>
      <c r="B138" s="282">
        <v>179</v>
      </c>
      <c r="C138" s="318" t="s">
        <v>262</v>
      </c>
      <c r="D138" s="283"/>
      <c r="E138" s="244">
        <v>42.66</v>
      </c>
      <c r="F138" s="244"/>
      <c r="G138" s="244">
        <f t="shared" si="14"/>
        <v>42.66</v>
      </c>
      <c r="H138" s="586"/>
      <c r="I138" s="589"/>
      <c r="J138" s="73"/>
      <c r="K138" s="592"/>
      <c r="L138" s="595"/>
    </row>
    <row r="139" spans="1:16">
      <c r="A139" s="51">
        <v>7</v>
      </c>
      <c r="B139" s="282">
        <v>178</v>
      </c>
      <c r="C139" s="318" t="s">
        <v>263</v>
      </c>
      <c r="D139" s="283"/>
      <c r="E139" s="244">
        <v>46.76</v>
      </c>
      <c r="F139" s="244">
        <v>5</v>
      </c>
      <c r="G139" s="244">
        <f t="shared" si="14"/>
        <v>51.76</v>
      </c>
      <c r="H139" s="586"/>
      <c r="I139" s="589"/>
      <c r="J139" s="73"/>
      <c r="K139" s="592"/>
      <c r="L139" s="595"/>
    </row>
    <row r="140" spans="1:16" ht="18.75" thickBot="1">
      <c r="A140" s="52">
        <v>8</v>
      </c>
      <c r="B140" s="285">
        <v>177</v>
      </c>
      <c r="C140" s="340" t="s">
        <v>264</v>
      </c>
      <c r="D140" s="332"/>
      <c r="E140" s="245">
        <v>42.57</v>
      </c>
      <c r="F140" s="245"/>
      <c r="G140" s="245">
        <f t="shared" si="14"/>
        <v>42.57</v>
      </c>
      <c r="H140" s="587"/>
      <c r="I140" s="590"/>
      <c r="J140" s="74"/>
      <c r="K140" s="593"/>
      <c r="L140" s="596"/>
    </row>
    <row r="141" spans="1:16" ht="21" thickBot="1">
      <c r="A141" s="182"/>
      <c r="B141" s="111" t="s">
        <v>474</v>
      </c>
      <c r="C141" s="292" t="s">
        <v>141</v>
      </c>
      <c r="D141" s="102"/>
      <c r="E141" s="54"/>
      <c r="F141" s="54"/>
      <c r="G141" s="54"/>
      <c r="H141" s="54"/>
      <c r="I141" s="54"/>
      <c r="J141" s="126"/>
      <c r="K141" s="126"/>
      <c r="L141" s="183"/>
      <c r="M141" s="293"/>
      <c r="N141" s="24"/>
      <c r="O141" s="294"/>
      <c r="P141" s="294"/>
    </row>
    <row r="142" spans="1:16">
      <c r="A142" s="53">
        <v>1</v>
      </c>
      <c r="B142" s="279">
        <v>38</v>
      </c>
      <c r="C142" s="326" t="s">
        <v>278</v>
      </c>
      <c r="D142" s="280"/>
      <c r="E142" s="243">
        <v>54.99</v>
      </c>
      <c r="F142" s="243">
        <v>6</v>
      </c>
      <c r="G142" s="243">
        <f t="shared" ref="G142:G149" si="15">SUM(E142,F142)</f>
        <v>60.99</v>
      </c>
      <c r="H142" s="585"/>
      <c r="I142" s="588">
        <f>SUM(G142:G149)+H142-(MAX(G142:G149))</f>
        <v>406.62</v>
      </c>
      <c r="J142" s="72"/>
      <c r="K142" s="591">
        <v>5.2314814814814819E-3</v>
      </c>
      <c r="L142" s="594">
        <v>28</v>
      </c>
      <c r="M142" s="293"/>
      <c r="N142" s="24"/>
      <c r="O142" s="294"/>
      <c r="P142" s="294"/>
    </row>
    <row r="143" spans="1:16">
      <c r="A143" s="51">
        <v>2</v>
      </c>
      <c r="B143" s="282">
        <v>39</v>
      </c>
      <c r="C143" s="318" t="s">
        <v>279</v>
      </c>
      <c r="D143" s="283"/>
      <c r="E143" s="244">
        <v>38.049999999999997</v>
      </c>
      <c r="F143" s="244">
        <v>3</v>
      </c>
      <c r="G143" s="244">
        <f t="shared" si="15"/>
        <v>41.05</v>
      </c>
      <c r="H143" s="586"/>
      <c r="I143" s="589"/>
      <c r="J143" s="73"/>
      <c r="K143" s="592"/>
      <c r="L143" s="595"/>
      <c r="M143" s="293"/>
      <c r="N143" s="24"/>
      <c r="O143" s="294"/>
      <c r="P143" s="294"/>
    </row>
    <row r="144" spans="1:16">
      <c r="A144" s="51">
        <v>3</v>
      </c>
      <c r="B144" s="282">
        <v>40</v>
      </c>
      <c r="C144" s="318" t="s">
        <v>280</v>
      </c>
      <c r="D144" s="283"/>
      <c r="E144" s="244">
        <v>58.68</v>
      </c>
      <c r="F144" s="244">
        <v>6</v>
      </c>
      <c r="G144" s="244">
        <f t="shared" si="15"/>
        <v>64.680000000000007</v>
      </c>
      <c r="H144" s="586"/>
      <c r="I144" s="589"/>
      <c r="J144" s="73"/>
      <c r="K144" s="592"/>
      <c r="L144" s="595"/>
      <c r="M144" s="293"/>
      <c r="N144" s="24"/>
      <c r="O144" s="294"/>
      <c r="P144" s="294"/>
    </row>
    <row r="145" spans="1:16">
      <c r="A145" s="51">
        <v>4</v>
      </c>
      <c r="B145" s="282">
        <v>35</v>
      </c>
      <c r="C145" s="318" t="s">
        <v>281</v>
      </c>
      <c r="D145" s="283"/>
      <c r="E145" s="244">
        <v>66</v>
      </c>
      <c r="F145" s="244">
        <v>9</v>
      </c>
      <c r="G145" s="244">
        <f t="shared" si="15"/>
        <v>75</v>
      </c>
      <c r="H145" s="586"/>
      <c r="I145" s="589"/>
      <c r="J145" s="73"/>
      <c r="K145" s="592"/>
      <c r="L145" s="595"/>
      <c r="M145" s="293"/>
      <c r="N145" s="24"/>
      <c r="O145" s="294"/>
      <c r="P145" s="294"/>
    </row>
    <row r="146" spans="1:16">
      <c r="A146" s="51">
        <v>5</v>
      </c>
      <c r="B146" s="282">
        <v>36</v>
      </c>
      <c r="C146" s="318" t="s">
        <v>282</v>
      </c>
      <c r="D146" s="283"/>
      <c r="E146" s="244">
        <v>44.88</v>
      </c>
      <c r="F146" s="244"/>
      <c r="G146" s="244">
        <f t="shared" si="15"/>
        <v>44.88</v>
      </c>
      <c r="H146" s="586"/>
      <c r="I146" s="589"/>
      <c r="J146" s="73"/>
      <c r="K146" s="592"/>
      <c r="L146" s="595"/>
      <c r="M146" s="293"/>
      <c r="N146" s="295">
        <f>G142+G143+G144+G145+G146+G147+G148+G149</f>
        <v>498.62</v>
      </c>
      <c r="O146" s="205">
        <f>N146-92</f>
        <v>406.62</v>
      </c>
      <c r="P146" s="294"/>
    </row>
    <row r="147" spans="1:16">
      <c r="A147" s="51">
        <v>6</v>
      </c>
      <c r="B147" s="282">
        <v>37</v>
      </c>
      <c r="C147" s="318" t="s">
        <v>283</v>
      </c>
      <c r="D147" s="283"/>
      <c r="E147" s="244">
        <v>56.24</v>
      </c>
      <c r="F147" s="244"/>
      <c r="G147" s="244">
        <f t="shared" si="15"/>
        <v>56.24</v>
      </c>
      <c r="H147" s="586"/>
      <c r="I147" s="589"/>
      <c r="J147" s="73"/>
      <c r="K147" s="592"/>
      <c r="L147" s="595"/>
      <c r="M147" s="293"/>
      <c r="N147" s="24"/>
      <c r="O147" s="294"/>
      <c r="P147" s="375" t="s">
        <v>286</v>
      </c>
    </row>
    <row r="148" spans="1:16">
      <c r="A148" s="51">
        <v>7</v>
      </c>
      <c r="B148" s="282">
        <v>34</v>
      </c>
      <c r="C148" s="318" t="s">
        <v>284</v>
      </c>
      <c r="D148" s="283"/>
      <c r="E148" s="244">
        <v>57.78</v>
      </c>
      <c r="F148" s="244">
        <v>6</v>
      </c>
      <c r="G148" s="244">
        <f t="shared" si="15"/>
        <v>63.78</v>
      </c>
      <c r="H148" s="586"/>
      <c r="I148" s="589"/>
      <c r="J148" s="73"/>
      <c r="K148" s="592"/>
      <c r="L148" s="595"/>
      <c r="M148" s="293"/>
      <c r="N148" s="24"/>
      <c r="O148" s="294"/>
      <c r="P148" s="294"/>
    </row>
    <row r="149" spans="1:16" ht="18.75" thickBot="1">
      <c r="A149" s="52">
        <v>8</v>
      </c>
      <c r="B149" s="285">
        <v>33</v>
      </c>
      <c r="C149" s="327" t="s">
        <v>285</v>
      </c>
      <c r="D149" s="286"/>
      <c r="E149" s="245">
        <v>89</v>
      </c>
      <c r="F149" s="245">
        <v>3</v>
      </c>
      <c r="G149" s="245">
        <f t="shared" si="15"/>
        <v>92</v>
      </c>
      <c r="H149" s="587"/>
      <c r="I149" s="590"/>
      <c r="J149" s="74"/>
      <c r="K149" s="593"/>
      <c r="L149" s="596"/>
      <c r="M149" s="293"/>
      <c r="N149" s="24"/>
      <c r="O149" s="294"/>
      <c r="P149" s="294"/>
    </row>
    <row r="150" spans="1:16" s="294" customFormat="1" ht="21" thickBot="1">
      <c r="A150" s="182"/>
      <c r="B150" s="111" t="s">
        <v>475</v>
      </c>
      <c r="C150" s="320" t="s">
        <v>139</v>
      </c>
      <c r="D150" s="102"/>
      <c r="E150" s="54"/>
      <c r="F150" s="54"/>
      <c r="G150" s="54"/>
      <c r="H150" s="54"/>
      <c r="I150" s="54"/>
      <c r="J150" s="126"/>
      <c r="K150" s="126"/>
      <c r="L150" s="183"/>
      <c r="M150" s="293"/>
      <c r="N150" s="24"/>
    </row>
    <row r="151" spans="1:16" s="294" customFormat="1">
      <c r="A151" s="427">
        <v>1</v>
      </c>
      <c r="B151" s="430">
        <v>319</v>
      </c>
      <c r="C151" s="341" t="s">
        <v>140</v>
      </c>
      <c r="D151" s="144"/>
      <c r="E151" s="416">
        <v>44.36</v>
      </c>
      <c r="F151" s="416"/>
      <c r="G151" s="416">
        <f>E151+F151</f>
        <v>44.36</v>
      </c>
      <c r="H151" s="585"/>
      <c r="I151" s="606">
        <f>SUM(G151:G158)+H151-(MAX(G151:G158))</f>
        <v>455.31</v>
      </c>
      <c r="J151" s="72"/>
      <c r="K151" s="591"/>
      <c r="L151" s="594">
        <v>32</v>
      </c>
      <c r="M151" s="293"/>
      <c r="N151" s="24"/>
    </row>
    <row r="152" spans="1:16" s="294" customFormat="1">
      <c r="A152" s="428">
        <v>2</v>
      </c>
      <c r="B152" s="431">
        <v>318</v>
      </c>
      <c r="C152" s="342" t="s">
        <v>265</v>
      </c>
      <c r="D152" s="145"/>
      <c r="E152" s="417">
        <v>133</v>
      </c>
      <c r="F152" s="417">
        <v>10</v>
      </c>
      <c r="G152" s="417">
        <f t="shared" ref="G152:G158" si="16">E152+F152</f>
        <v>143</v>
      </c>
      <c r="H152" s="586"/>
      <c r="I152" s="607"/>
      <c r="J152" s="73"/>
      <c r="K152" s="592"/>
      <c r="L152" s="595"/>
      <c r="M152" s="293"/>
      <c r="N152" s="24"/>
    </row>
    <row r="153" spans="1:16" s="294" customFormat="1">
      <c r="A153" s="428">
        <v>3</v>
      </c>
      <c r="B153" s="431">
        <v>317</v>
      </c>
      <c r="C153" s="342" t="s">
        <v>266</v>
      </c>
      <c r="D153" s="145"/>
      <c r="E153" s="417">
        <v>51.25</v>
      </c>
      <c r="F153" s="417"/>
      <c r="G153" s="417">
        <f t="shared" si="16"/>
        <v>51.25</v>
      </c>
      <c r="H153" s="586"/>
      <c r="I153" s="607"/>
      <c r="J153" s="73"/>
      <c r="K153" s="592"/>
      <c r="L153" s="595"/>
      <c r="M153" s="293"/>
      <c r="N153" s="24"/>
    </row>
    <row r="154" spans="1:16" s="294" customFormat="1">
      <c r="A154" s="428">
        <v>4</v>
      </c>
      <c r="B154" s="431">
        <v>316</v>
      </c>
      <c r="C154" s="342" t="s">
        <v>267</v>
      </c>
      <c r="D154" s="145"/>
      <c r="E154" s="417">
        <v>64.87</v>
      </c>
      <c r="F154" s="417"/>
      <c r="G154" s="417">
        <f t="shared" si="16"/>
        <v>64.87</v>
      </c>
      <c r="H154" s="586"/>
      <c r="I154" s="607"/>
      <c r="J154" s="73"/>
      <c r="K154" s="592"/>
      <c r="L154" s="595"/>
      <c r="M154" s="293"/>
      <c r="N154" s="24"/>
    </row>
    <row r="155" spans="1:16" s="294" customFormat="1">
      <c r="A155" s="428">
        <v>5</v>
      </c>
      <c r="B155" s="431">
        <v>315</v>
      </c>
      <c r="C155" s="342" t="s">
        <v>268</v>
      </c>
      <c r="D155" s="145"/>
      <c r="E155" s="417">
        <v>37.770000000000003</v>
      </c>
      <c r="F155" s="417"/>
      <c r="G155" s="417">
        <f t="shared" si="16"/>
        <v>37.770000000000003</v>
      </c>
      <c r="H155" s="586"/>
      <c r="I155" s="607"/>
      <c r="J155" s="73"/>
      <c r="K155" s="592"/>
      <c r="L155" s="595"/>
      <c r="M155" s="293"/>
      <c r="N155" s="295">
        <f>G151+G152+G153+G154+G155+G156+G157+G158</f>
        <v>771.9</v>
      </c>
      <c r="O155" s="205">
        <f>N155-316.59</f>
        <v>455.31</v>
      </c>
    </row>
    <row r="156" spans="1:16" s="294" customFormat="1">
      <c r="A156" s="428">
        <v>6</v>
      </c>
      <c r="B156" s="431">
        <v>314</v>
      </c>
      <c r="C156" s="342" t="s">
        <v>269</v>
      </c>
      <c r="D156" s="145"/>
      <c r="E156" s="417">
        <v>316.58999999999997</v>
      </c>
      <c r="F156" s="417"/>
      <c r="G156" s="417">
        <f t="shared" si="16"/>
        <v>316.58999999999997</v>
      </c>
      <c r="H156" s="586"/>
      <c r="I156" s="607"/>
      <c r="J156" s="73"/>
      <c r="K156" s="592"/>
      <c r="L156" s="595"/>
      <c r="M156" s="293"/>
      <c r="N156" s="24"/>
    </row>
    <row r="157" spans="1:16" s="294" customFormat="1">
      <c r="A157" s="428">
        <v>7</v>
      </c>
      <c r="B157" s="431">
        <v>313</v>
      </c>
      <c r="C157" s="342" t="s">
        <v>447</v>
      </c>
      <c r="D157" s="145"/>
      <c r="E157" s="417">
        <v>52.21</v>
      </c>
      <c r="F157" s="417"/>
      <c r="G157" s="417">
        <f t="shared" si="16"/>
        <v>52.21</v>
      </c>
      <c r="H157" s="586"/>
      <c r="I157" s="607"/>
      <c r="J157" s="73"/>
      <c r="K157" s="592"/>
      <c r="L157" s="595"/>
      <c r="M157" s="293"/>
      <c r="N157" s="24"/>
    </row>
    <row r="158" spans="1:16" s="294" customFormat="1" ht="18.75" thickBot="1">
      <c r="A158" s="429">
        <v>8</v>
      </c>
      <c r="B158" s="433">
        <v>312</v>
      </c>
      <c r="C158" s="343" t="s">
        <v>270</v>
      </c>
      <c r="D158" s="143"/>
      <c r="E158" s="418">
        <v>55.85</v>
      </c>
      <c r="F158" s="418">
        <v>6</v>
      </c>
      <c r="G158" s="418">
        <f t="shared" si="16"/>
        <v>61.85</v>
      </c>
      <c r="H158" s="587"/>
      <c r="I158" s="608"/>
      <c r="J158" s="74"/>
      <c r="K158" s="593"/>
      <c r="L158" s="596"/>
      <c r="M158" s="293"/>
      <c r="N158" s="24"/>
    </row>
    <row r="159" spans="1:16" s="294" customFormat="1" ht="21" thickBot="1">
      <c r="A159" s="182"/>
      <c r="B159" s="111" t="s">
        <v>476</v>
      </c>
      <c r="C159" s="315" t="s">
        <v>142</v>
      </c>
      <c r="D159" s="102"/>
      <c r="E159" s="54"/>
      <c r="F159" s="54"/>
      <c r="G159" s="54"/>
      <c r="H159" s="54"/>
      <c r="I159" s="54"/>
      <c r="J159" s="126"/>
      <c r="K159" s="126"/>
      <c r="L159" s="183"/>
      <c r="M159" s="293"/>
      <c r="N159" s="24"/>
    </row>
    <row r="160" spans="1:16" s="294" customFormat="1">
      <c r="A160" s="53">
        <v>1</v>
      </c>
      <c r="B160" s="279">
        <v>84</v>
      </c>
      <c r="C160" s="326" t="s">
        <v>287</v>
      </c>
      <c r="D160" s="344"/>
      <c r="E160" s="243">
        <v>38.46</v>
      </c>
      <c r="F160" s="243">
        <v>8</v>
      </c>
      <c r="G160" s="243">
        <f t="shared" ref="G160:G203" si="17">SUM(E160,F160)</f>
        <v>46.46</v>
      </c>
      <c r="H160" s="603"/>
      <c r="I160" s="588">
        <f>SUM(G160:G167)+H160-(MAX(G160:G167))</f>
        <v>343.26</v>
      </c>
      <c r="J160" s="72"/>
      <c r="K160" s="591">
        <v>6.9328703703703696E-3</v>
      </c>
      <c r="L160" s="594">
        <v>20</v>
      </c>
      <c r="M160" s="293"/>
      <c r="N160" s="24"/>
    </row>
    <row r="161" spans="1:15" s="294" customFormat="1">
      <c r="A161" s="51">
        <v>2</v>
      </c>
      <c r="B161" s="282">
        <v>81</v>
      </c>
      <c r="C161" s="318" t="s">
        <v>288</v>
      </c>
      <c r="D161" s="345"/>
      <c r="E161" s="244">
        <v>71</v>
      </c>
      <c r="F161" s="244"/>
      <c r="G161" s="244">
        <f t="shared" si="17"/>
        <v>71</v>
      </c>
      <c r="H161" s="604"/>
      <c r="I161" s="589"/>
      <c r="J161" s="73"/>
      <c r="K161" s="592"/>
      <c r="L161" s="595"/>
      <c r="M161" s="293"/>
      <c r="N161" s="24"/>
    </row>
    <row r="162" spans="1:15" s="294" customFormat="1">
      <c r="A162" s="51">
        <v>3</v>
      </c>
      <c r="B162" s="282">
        <v>80</v>
      </c>
      <c r="C162" s="318" t="s">
        <v>289</v>
      </c>
      <c r="D162" s="346"/>
      <c r="E162" s="244">
        <v>48.44</v>
      </c>
      <c r="F162" s="244"/>
      <c r="G162" s="244">
        <f t="shared" si="17"/>
        <v>48.44</v>
      </c>
      <c r="H162" s="604"/>
      <c r="I162" s="589"/>
      <c r="J162" s="73"/>
      <c r="K162" s="592"/>
      <c r="L162" s="595"/>
      <c r="M162" s="293"/>
      <c r="N162" s="24"/>
    </row>
    <row r="163" spans="1:15" s="294" customFormat="1">
      <c r="A163" s="51">
        <v>4</v>
      </c>
      <c r="B163" s="282">
        <v>79</v>
      </c>
      <c r="C163" s="318" t="s">
        <v>290</v>
      </c>
      <c r="D163" s="346"/>
      <c r="E163" s="244">
        <v>41.79</v>
      </c>
      <c r="F163" s="244">
        <v>3</v>
      </c>
      <c r="G163" s="244">
        <f t="shared" si="17"/>
        <v>44.79</v>
      </c>
      <c r="H163" s="604"/>
      <c r="I163" s="589"/>
      <c r="J163" s="73"/>
      <c r="K163" s="592"/>
      <c r="L163" s="595"/>
      <c r="M163" s="293"/>
      <c r="N163" s="24"/>
    </row>
    <row r="164" spans="1:15" s="294" customFormat="1">
      <c r="A164" s="51">
        <v>5</v>
      </c>
      <c r="B164" s="282">
        <v>78</v>
      </c>
      <c r="C164" s="318" t="s">
        <v>291</v>
      </c>
      <c r="D164" s="346"/>
      <c r="E164" s="244">
        <v>66</v>
      </c>
      <c r="F164" s="244"/>
      <c r="G164" s="244">
        <f t="shared" si="17"/>
        <v>66</v>
      </c>
      <c r="H164" s="604"/>
      <c r="I164" s="589"/>
      <c r="J164" s="73"/>
      <c r="K164" s="592"/>
      <c r="L164" s="595"/>
      <c r="M164" s="293"/>
      <c r="N164" s="295">
        <f>G160+G161+G162+G163+G164+G165+G166+G167</f>
        <v>414.26</v>
      </c>
      <c r="O164" s="205">
        <f>N164-71</f>
        <v>343.26</v>
      </c>
    </row>
    <row r="165" spans="1:15" s="294" customFormat="1">
      <c r="A165" s="51">
        <v>6</v>
      </c>
      <c r="B165" s="282">
        <v>77</v>
      </c>
      <c r="C165" s="347" t="s">
        <v>292</v>
      </c>
      <c r="D165" s="346"/>
      <c r="E165" s="244">
        <v>40.270000000000003</v>
      </c>
      <c r="F165" s="244"/>
      <c r="G165" s="244">
        <f t="shared" si="17"/>
        <v>40.270000000000003</v>
      </c>
      <c r="H165" s="604"/>
      <c r="I165" s="589"/>
      <c r="J165" s="73"/>
      <c r="K165" s="592"/>
      <c r="L165" s="595"/>
      <c r="M165" s="293"/>
      <c r="N165" s="24"/>
    </row>
    <row r="166" spans="1:15" s="294" customFormat="1">
      <c r="A166" s="51">
        <v>7</v>
      </c>
      <c r="B166" s="282">
        <v>82</v>
      </c>
      <c r="C166" s="347" t="s">
        <v>293</v>
      </c>
      <c r="D166" s="346"/>
      <c r="E166" s="244">
        <v>46.79</v>
      </c>
      <c r="F166" s="244"/>
      <c r="G166" s="244">
        <f t="shared" si="17"/>
        <v>46.79</v>
      </c>
      <c r="H166" s="604"/>
      <c r="I166" s="589"/>
      <c r="J166" s="73"/>
      <c r="K166" s="592"/>
      <c r="L166" s="595"/>
      <c r="M166" s="293"/>
      <c r="N166" s="24"/>
    </row>
    <row r="167" spans="1:15" s="294" customFormat="1" ht="18.75" thickBot="1">
      <c r="A167" s="52">
        <v>8</v>
      </c>
      <c r="B167" s="285">
        <v>83</v>
      </c>
      <c r="C167" s="349" t="s">
        <v>294</v>
      </c>
      <c r="D167" s="348"/>
      <c r="E167" s="245">
        <v>50.51</v>
      </c>
      <c r="F167" s="245"/>
      <c r="G167" s="245">
        <f t="shared" si="17"/>
        <v>50.51</v>
      </c>
      <c r="H167" s="605"/>
      <c r="I167" s="590"/>
      <c r="J167" s="74"/>
      <c r="K167" s="593"/>
      <c r="L167" s="596"/>
      <c r="M167" s="293"/>
      <c r="N167" s="24"/>
    </row>
    <row r="168" spans="1:15" s="294" customFormat="1" ht="21" thickBot="1">
      <c r="A168" s="182"/>
      <c r="B168" s="111" t="s">
        <v>477</v>
      </c>
      <c r="C168" s="204" t="s">
        <v>143</v>
      </c>
      <c r="D168" s="102"/>
      <c r="E168" s="54"/>
      <c r="F168" s="54"/>
      <c r="G168" s="54"/>
      <c r="H168" s="54"/>
      <c r="I168" s="54"/>
      <c r="J168" s="126"/>
      <c r="K168" s="126"/>
      <c r="L168" s="183"/>
      <c r="M168" s="293"/>
      <c r="N168" s="24"/>
    </row>
    <row r="169" spans="1:15" s="294" customFormat="1">
      <c r="A169" s="427">
        <v>1</v>
      </c>
      <c r="B169" s="430">
        <v>383</v>
      </c>
      <c r="C169" s="341" t="s">
        <v>340</v>
      </c>
      <c r="D169" s="150"/>
      <c r="E169" s="512">
        <v>58.81</v>
      </c>
      <c r="F169" s="512"/>
      <c r="G169" s="512">
        <f t="shared" si="17"/>
        <v>58.81</v>
      </c>
      <c r="H169" s="585"/>
      <c r="I169" s="588">
        <f>SUM(G169:G176)+H169-(MAX(G169:G176))</f>
        <v>405.22</v>
      </c>
      <c r="J169" s="72"/>
      <c r="K169" s="591">
        <v>3.9236111111111112E-3</v>
      </c>
      <c r="L169" s="594">
        <v>27</v>
      </c>
      <c r="M169" s="293"/>
      <c r="N169" s="24"/>
    </row>
    <row r="170" spans="1:15" s="294" customFormat="1">
      <c r="A170" s="428">
        <v>2</v>
      </c>
      <c r="B170" s="431">
        <v>384</v>
      </c>
      <c r="C170" s="342" t="s">
        <v>341</v>
      </c>
      <c r="D170" s="151"/>
      <c r="E170" s="513">
        <v>70</v>
      </c>
      <c r="F170" s="513">
        <v>6</v>
      </c>
      <c r="G170" s="513">
        <f t="shared" si="17"/>
        <v>76</v>
      </c>
      <c r="H170" s="586"/>
      <c r="I170" s="589"/>
      <c r="J170" s="73"/>
      <c r="K170" s="592"/>
      <c r="L170" s="595"/>
      <c r="M170" s="293"/>
      <c r="N170" s="24"/>
    </row>
    <row r="171" spans="1:15" s="294" customFormat="1">
      <c r="A171" s="428">
        <v>3</v>
      </c>
      <c r="B171" s="431">
        <v>386</v>
      </c>
      <c r="C171" s="342" t="s">
        <v>342</v>
      </c>
      <c r="D171" s="151"/>
      <c r="E171" s="513">
        <v>64.14</v>
      </c>
      <c r="F171" s="513">
        <v>3</v>
      </c>
      <c r="G171" s="513">
        <f t="shared" si="17"/>
        <v>67.14</v>
      </c>
      <c r="H171" s="586"/>
      <c r="I171" s="589"/>
      <c r="J171" s="73"/>
      <c r="K171" s="592"/>
      <c r="L171" s="595"/>
      <c r="M171" s="293"/>
      <c r="N171" s="24"/>
    </row>
    <row r="172" spans="1:15" s="294" customFormat="1">
      <c r="A172" s="428">
        <v>4</v>
      </c>
      <c r="B172" s="431">
        <v>387</v>
      </c>
      <c r="C172" s="342" t="s">
        <v>344</v>
      </c>
      <c r="D172" s="151"/>
      <c r="E172" s="513">
        <v>55.42</v>
      </c>
      <c r="F172" s="513"/>
      <c r="G172" s="513">
        <f t="shared" si="17"/>
        <v>55.42</v>
      </c>
      <c r="H172" s="586"/>
      <c r="I172" s="589"/>
      <c r="J172" s="73"/>
      <c r="K172" s="592"/>
      <c r="L172" s="595"/>
      <c r="M172" s="293"/>
      <c r="N172" s="295">
        <f>G169+G170+G171+G172+G173+G174+G175+G176</f>
        <v>805.22</v>
      </c>
      <c r="O172" s="205">
        <f>N172-400</f>
        <v>405.22</v>
      </c>
    </row>
    <row r="173" spans="1:15" s="294" customFormat="1">
      <c r="A173" s="428">
        <v>5</v>
      </c>
      <c r="B173" s="431">
        <v>381</v>
      </c>
      <c r="C173" s="342" t="s">
        <v>345</v>
      </c>
      <c r="D173" s="151"/>
      <c r="E173" s="513">
        <v>41.46</v>
      </c>
      <c r="F173" s="513">
        <v>6</v>
      </c>
      <c r="G173" s="513">
        <f t="shared" si="17"/>
        <v>47.46</v>
      </c>
      <c r="H173" s="586"/>
      <c r="I173" s="589"/>
      <c r="J173" s="73"/>
      <c r="K173" s="592"/>
      <c r="L173" s="595"/>
      <c r="M173" s="293"/>
      <c r="N173" s="24"/>
    </row>
    <row r="174" spans="1:15" s="294" customFormat="1">
      <c r="A174" s="428">
        <v>6</v>
      </c>
      <c r="B174" s="431">
        <v>380</v>
      </c>
      <c r="C174" s="342" t="s">
        <v>343</v>
      </c>
      <c r="D174" s="151"/>
      <c r="E174" s="513">
        <v>38.47</v>
      </c>
      <c r="F174" s="513">
        <v>3</v>
      </c>
      <c r="G174" s="513">
        <f t="shared" si="17"/>
        <v>41.47</v>
      </c>
      <c r="H174" s="586"/>
      <c r="I174" s="589"/>
      <c r="J174" s="73"/>
      <c r="K174" s="592"/>
      <c r="L174" s="595"/>
      <c r="M174" s="293"/>
      <c r="N174" s="24"/>
    </row>
    <row r="175" spans="1:15" s="294" customFormat="1">
      <c r="A175" s="428">
        <v>7</v>
      </c>
      <c r="B175" s="431">
        <v>385</v>
      </c>
      <c r="C175" s="376" t="s">
        <v>450</v>
      </c>
      <c r="D175" s="151"/>
      <c r="E175" s="513">
        <v>55.92</v>
      </c>
      <c r="F175" s="513">
        <v>3</v>
      </c>
      <c r="G175" s="513">
        <f t="shared" si="17"/>
        <v>58.92</v>
      </c>
      <c r="H175" s="586"/>
      <c r="I175" s="589"/>
      <c r="J175" s="73"/>
      <c r="K175" s="592"/>
      <c r="L175" s="595"/>
      <c r="M175" s="293"/>
      <c r="N175" s="24"/>
    </row>
    <row r="176" spans="1:15" s="294" customFormat="1" ht="1.9" customHeight="1" thickBot="1">
      <c r="A176" s="429">
        <v>8</v>
      </c>
      <c r="B176" s="432"/>
      <c r="C176" s="410"/>
      <c r="D176" s="146"/>
      <c r="E176" s="514">
        <v>400</v>
      </c>
      <c r="F176" s="514"/>
      <c r="G176" s="514">
        <f t="shared" si="17"/>
        <v>400</v>
      </c>
      <c r="H176" s="587"/>
      <c r="I176" s="590"/>
      <c r="J176" s="74"/>
      <c r="K176" s="593"/>
      <c r="L176" s="596"/>
      <c r="M176" s="293"/>
      <c r="N176" s="24"/>
    </row>
    <row r="177" spans="1:15" ht="21" thickBot="1">
      <c r="A177" s="182"/>
      <c r="B177" s="111" t="s">
        <v>478</v>
      </c>
      <c r="C177" s="292" t="s">
        <v>144</v>
      </c>
      <c r="D177" s="102"/>
      <c r="E177" s="54"/>
      <c r="F177" s="54"/>
      <c r="G177" s="54"/>
      <c r="H177" s="54"/>
      <c r="I177" s="54"/>
      <c r="J177" s="126"/>
      <c r="K177" s="126"/>
      <c r="L177" s="183"/>
    </row>
    <row r="178" spans="1:15">
      <c r="A178" s="427">
        <v>1</v>
      </c>
      <c r="B178" s="430">
        <v>256</v>
      </c>
      <c r="C178" s="341" t="s">
        <v>443</v>
      </c>
      <c r="D178" s="144"/>
      <c r="E178" s="416">
        <v>36.07</v>
      </c>
      <c r="F178" s="416"/>
      <c r="G178" s="416">
        <f>E178+F178</f>
        <v>36.07</v>
      </c>
      <c r="H178" s="585"/>
      <c r="I178" s="588">
        <f>SUM(G178:G185)+H178-(MAX(G178:G185))</f>
        <v>240.84</v>
      </c>
      <c r="J178" s="72"/>
      <c r="K178" s="591"/>
      <c r="L178" s="594">
        <v>4</v>
      </c>
    </row>
    <row r="179" spans="1:15">
      <c r="A179" s="428">
        <v>2</v>
      </c>
      <c r="B179" s="431">
        <v>257</v>
      </c>
      <c r="C179" s="342" t="s">
        <v>444</v>
      </c>
      <c r="D179" s="145"/>
      <c r="E179" s="417">
        <v>38.9</v>
      </c>
      <c r="F179" s="417"/>
      <c r="G179" s="417">
        <f t="shared" ref="G179:G185" si="18">E179+F179</f>
        <v>38.9</v>
      </c>
      <c r="H179" s="586"/>
      <c r="I179" s="589"/>
      <c r="J179" s="73"/>
      <c r="K179" s="592"/>
      <c r="L179" s="595"/>
    </row>
    <row r="180" spans="1:15">
      <c r="A180" s="428">
        <v>3</v>
      </c>
      <c r="B180" s="431">
        <v>258</v>
      </c>
      <c r="C180" s="376" t="s">
        <v>295</v>
      </c>
      <c r="D180" s="145"/>
      <c r="E180" s="417">
        <v>34.31</v>
      </c>
      <c r="F180" s="417"/>
      <c r="G180" s="417">
        <f t="shared" si="18"/>
        <v>34.31</v>
      </c>
      <c r="H180" s="586"/>
      <c r="I180" s="589"/>
      <c r="J180" s="73"/>
      <c r="K180" s="592"/>
      <c r="L180" s="595"/>
    </row>
    <row r="181" spans="1:15">
      <c r="A181" s="428">
        <v>4</v>
      </c>
      <c r="B181" s="431">
        <v>259</v>
      </c>
      <c r="C181" s="342" t="s">
        <v>145</v>
      </c>
      <c r="D181" s="145"/>
      <c r="E181" s="417">
        <v>42.97</v>
      </c>
      <c r="F181" s="417"/>
      <c r="G181" s="417">
        <f t="shared" si="18"/>
        <v>42.97</v>
      </c>
      <c r="H181" s="586"/>
      <c r="I181" s="589"/>
      <c r="J181" s="73"/>
      <c r="K181" s="592"/>
      <c r="L181" s="595"/>
      <c r="N181" s="155">
        <f>G178+G179+G180+G181+G182+G183+G184+G185</f>
        <v>283.81</v>
      </c>
      <c r="O181" s="205">
        <f>N181-42.97</f>
        <v>240.84</v>
      </c>
    </row>
    <row r="182" spans="1:15">
      <c r="A182" s="428">
        <v>5</v>
      </c>
      <c r="B182" s="431">
        <v>260</v>
      </c>
      <c r="C182" s="342" t="s">
        <v>296</v>
      </c>
      <c r="D182" s="145"/>
      <c r="E182" s="417">
        <v>29</v>
      </c>
      <c r="F182" s="417"/>
      <c r="G182" s="417">
        <f t="shared" si="18"/>
        <v>29</v>
      </c>
      <c r="H182" s="586"/>
      <c r="I182" s="589"/>
      <c r="J182" s="73"/>
      <c r="K182" s="592"/>
      <c r="L182" s="595"/>
      <c r="N182" s="155"/>
    </row>
    <row r="183" spans="1:15">
      <c r="A183" s="428">
        <v>6</v>
      </c>
      <c r="B183" s="431">
        <v>221</v>
      </c>
      <c r="C183" s="342" t="s">
        <v>297</v>
      </c>
      <c r="D183" s="145"/>
      <c r="E183" s="417">
        <v>26.52</v>
      </c>
      <c r="F183" s="417"/>
      <c r="G183" s="417">
        <f t="shared" si="18"/>
        <v>26.52</v>
      </c>
      <c r="H183" s="586"/>
      <c r="I183" s="589"/>
      <c r="J183" s="73"/>
      <c r="K183" s="592"/>
      <c r="L183" s="595"/>
      <c r="N183" s="155"/>
    </row>
    <row r="184" spans="1:15">
      <c r="A184" s="428">
        <v>7</v>
      </c>
      <c r="B184" s="431">
        <v>222</v>
      </c>
      <c r="C184" s="342" t="s">
        <v>298</v>
      </c>
      <c r="D184" s="145"/>
      <c r="E184" s="417">
        <v>42.47</v>
      </c>
      <c r="F184" s="417"/>
      <c r="G184" s="417">
        <f t="shared" si="18"/>
        <v>42.47</v>
      </c>
      <c r="H184" s="586"/>
      <c r="I184" s="589"/>
      <c r="J184" s="73"/>
      <c r="K184" s="592"/>
      <c r="L184" s="595"/>
    </row>
    <row r="185" spans="1:15" ht="18.75" thickBot="1">
      <c r="A185" s="429">
        <v>8</v>
      </c>
      <c r="B185" s="433">
        <v>223</v>
      </c>
      <c r="C185" s="343" t="s">
        <v>299</v>
      </c>
      <c r="D185" s="143"/>
      <c r="E185" s="418">
        <v>28.57</v>
      </c>
      <c r="F185" s="418">
        <v>5</v>
      </c>
      <c r="G185" s="418">
        <f t="shared" si="18"/>
        <v>33.57</v>
      </c>
      <c r="H185" s="587"/>
      <c r="I185" s="590"/>
      <c r="J185" s="74"/>
      <c r="K185" s="593"/>
      <c r="L185" s="596"/>
    </row>
    <row r="186" spans="1:15" s="294" customFormat="1" ht="18.75" customHeight="1" thickBot="1">
      <c r="A186" s="182"/>
      <c r="B186" s="111" t="s">
        <v>479</v>
      </c>
      <c r="C186" s="315" t="s">
        <v>146</v>
      </c>
      <c r="D186" s="102"/>
      <c r="E186" s="54"/>
      <c r="F186" s="54"/>
      <c r="G186" s="54"/>
      <c r="H186" s="54"/>
      <c r="I186" s="128"/>
      <c r="J186" s="128"/>
      <c r="K186" s="128"/>
      <c r="L186" s="184"/>
      <c r="M186" s="293"/>
      <c r="N186" s="24"/>
    </row>
    <row r="187" spans="1:15" s="294" customFormat="1">
      <c r="A187" s="53">
        <v>1</v>
      </c>
      <c r="B187" s="279">
        <v>176</v>
      </c>
      <c r="C187" s="316" t="s">
        <v>300</v>
      </c>
      <c r="D187" s="280"/>
      <c r="E187" s="243">
        <v>138</v>
      </c>
      <c r="F187" s="243">
        <v>21</v>
      </c>
      <c r="G187" s="243">
        <f t="shared" si="17"/>
        <v>159</v>
      </c>
      <c r="H187" s="585"/>
      <c r="I187" s="588">
        <f>SUM(G187:G194)+H187-(MAX(G187:G194))</f>
        <v>481.66000000000008</v>
      </c>
      <c r="J187" s="72"/>
      <c r="K187" s="591">
        <v>3.5879629629629629E-3</v>
      </c>
      <c r="L187" s="594">
        <v>34</v>
      </c>
      <c r="M187" s="293"/>
      <c r="N187" s="24"/>
    </row>
    <row r="188" spans="1:15" s="294" customFormat="1">
      <c r="A188" s="51">
        <v>2</v>
      </c>
      <c r="B188" s="282">
        <v>175</v>
      </c>
      <c r="C188" s="317" t="s">
        <v>301</v>
      </c>
      <c r="D188" s="283"/>
      <c r="E188" s="244">
        <v>39.72</v>
      </c>
      <c r="F188" s="244"/>
      <c r="G188" s="244">
        <f t="shared" si="17"/>
        <v>39.72</v>
      </c>
      <c r="H188" s="586"/>
      <c r="I188" s="589"/>
      <c r="J188" s="73"/>
      <c r="K188" s="592"/>
      <c r="L188" s="595"/>
      <c r="M188" s="293"/>
      <c r="N188" s="24"/>
    </row>
    <row r="189" spans="1:15" s="294" customFormat="1">
      <c r="A189" s="51">
        <v>3</v>
      </c>
      <c r="B189" s="282">
        <v>174</v>
      </c>
      <c r="C189" s="317" t="s">
        <v>500</v>
      </c>
      <c r="D189" s="283"/>
      <c r="E189" s="244"/>
      <c r="F189" s="244">
        <v>350</v>
      </c>
      <c r="G189" s="244">
        <f t="shared" si="17"/>
        <v>350</v>
      </c>
      <c r="H189" s="586"/>
      <c r="I189" s="589"/>
      <c r="J189" s="73"/>
      <c r="K189" s="592"/>
      <c r="L189" s="595"/>
      <c r="M189" s="293"/>
      <c r="N189" s="24"/>
    </row>
    <row r="190" spans="1:15" s="294" customFormat="1">
      <c r="A190" s="51">
        <v>4</v>
      </c>
      <c r="B190" s="282">
        <v>173</v>
      </c>
      <c r="C190" s="317" t="s">
        <v>302</v>
      </c>
      <c r="D190" s="283"/>
      <c r="E190" s="244">
        <v>47.29</v>
      </c>
      <c r="F190" s="244"/>
      <c r="G190" s="244">
        <f t="shared" si="17"/>
        <v>47.29</v>
      </c>
      <c r="H190" s="586"/>
      <c r="I190" s="589"/>
      <c r="J190" s="73"/>
      <c r="K190" s="592"/>
      <c r="L190" s="595"/>
      <c r="M190" s="293"/>
      <c r="N190" s="295">
        <f>G187+G188+G189+G190+G191+G192+G193+G194</f>
        <v>831.66000000000008</v>
      </c>
      <c r="O190" s="205">
        <f>N190-350</f>
        <v>481.66000000000008</v>
      </c>
    </row>
    <row r="191" spans="1:15" s="294" customFormat="1">
      <c r="A191" s="51">
        <v>5</v>
      </c>
      <c r="B191" s="282">
        <v>152</v>
      </c>
      <c r="C191" s="317" t="s">
        <v>303</v>
      </c>
      <c r="D191" s="283"/>
      <c r="E191" s="244">
        <v>40.69</v>
      </c>
      <c r="F191" s="244">
        <v>9</v>
      </c>
      <c r="G191" s="244">
        <f t="shared" si="17"/>
        <v>49.69</v>
      </c>
      <c r="H191" s="586"/>
      <c r="I191" s="589"/>
      <c r="J191" s="73"/>
      <c r="K191" s="592"/>
      <c r="L191" s="595"/>
      <c r="M191" s="293"/>
      <c r="N191" s="24"/>
    </row>
    <row r="192" spans="1:15" s="294" customFormat="1">
      <c r="A192" s="51">
        <v>6</v>
      </c>
      <c r="B192" s="282">
        <v>172</v>
      </c>
      <c r="C192" s="317" t="s">
        <v>304</v>
      </c>
      <c r="D192" s="283"/>
      <c r="E192" s="244">
        <v>42.87</v>
      </c>
      <c r="F192" s="244"/>
      <c r="G192" s="244">
        <f t="shared" si="17"/>
        <v>42.87</v>
      </c>
      <c r="H192" s="586"/>
      <c r="I192" s="589"/>
      <c r="J192" s="73"/>
      <c r="K192" s="592"/>
      <c r="L192" s="595"/>
      <c r="M192" s="293"/>
      <c r="N192" s="24"/>
    </row>
    <row r="193" spans="1:15" s="294" customFormat="1">
      <c r="A193" s="51">
        <v>7</v>
      </c>
      <c r="B193" s="282">
        <v>171</v>
      </c>
      <c r="C193" s="317" t="s">
        <v>305</v>
      </c>
      <c r="D193" s="283"/>
      <c r="E193" s="244">
        <v>82.1</v>
      </c>
      <c r="F193" s="244">
        <v>14</v>
      </c>
      <c r="G193" s="244">
        <f t="shared" si="17"/>
        <v>96.1</v>
      </c>
      <c r="H193" s="586"/>
      <c r="I193" s="589"/>
      <c r="J193" s="73"/>
      <c r="K193" s="592"/>
      <c r="L193" s="595"/>
      <c r="M193" s="293"/>
      <c r="N193" s="24"/>
    </row>
    <row r="194" spans="1:15" s="294" customFormat="1" ht="18.75" thickBot="1">
      <c r="A194" s="52">
        <v>8</v>
      </c>
      <c r="B194" s="285">
        <v>170</v>
      </c>
      <c r="C194" s="319" t="s">
        <v>306</v>
      </c>
      <c r="D194" s="286"/>
      <c r="E194" s="245">
        <v>43.99</v>
      </c>
      <c r="F194" s="245">
        <v>3</v>
      </c>
      <c r="G194" s="245">
        <f t="shared" si="17"/>
        <v>46.99</v>
      </c>
      <c r="H194" s="587"/>
      <c r="I194" s="590"/>
      <c r="J194" s="74"/>
      <c r="K194" s="593"/>
      <c r="L194" s="596"/>
      <c r="M194" s="293"/>
      <c r="N194" s="24"/>
    </row>
    <row r="195" spans="1:15" s="294" customFormat="1" ht="21" thickBot="1">
      <c r="A195" s="182"/>
      <c r="B195" s="111" t="s">
        <v>480</v>
      </c>
      <c r="C195" s="315" t="s">
        <v>147</v>
      </c>
      <c r="D195" s="102"/>
      <c r="E195" s="54"/>
      <c r="F195" s="54"/>
      <c r="G195" s="54"/>
      <c r="H195" s="54"/>
      <c r="I195" s="54"/>
      <c r="J195" s="126"/>
      <c r="K195" s="126"/>
      <c r="L195" s="183"/>
      <c r="M195" s="293"/>
      <c r="N195" s="24"/>
    </row>
    <row r="196" spans="1:15" s="294" customFormat="1" ht="21" customHeight="1">
      <c r="A196" s="53">
        <v>1</v>
      </c>
      <c r="B196" s="279">
        <v>220</v>
      </c>
      <c r="C196" s="326" t="s">
        <v>148</v>
      </c>
      <c r="D196" s="280"/>
      <c r="E196" s="243">
        <v>40.700000000000003</v>
      </c>
      <c r="F196" s="243">
        <v>8</v>
      </c>
      <c r="G196" s="243">
        <f t="shared" si="17"/>
        <v>48.7</v>
      </c>
      <c r="H196" s="585"/>
      <c r="I196" s="588">
        <f>SUM(G196:G203)+H196-(MAX(G196:G203))</f>
        <v>320.84000000000003</v>
      </c>
      <c r="J196" s="72"/>
      <c r="K196" s="591">
        <v>5.1273148148148146E-3</v>
      </c>
      <c r="L196" s="594">
        <v>13</v>
      </c>
      <c r="M196" s="293"/>
      <c r="N196" s="24"/>
    </row>
    <row r="197" spans="1:15" s="294" customFormat="1" ht="21" customHeight="1">
      <c r="A197" s="51">
        <v>2</v>
      </c>
      <c r="B197" s="282">
        <v>219</v>
      </c>
      <c r="C197" s="318" t="s">
        <v>442</v>
      </c>
      <c r="D197" s="283"/>
      <c r="E197" s="244">
        <v>62</v>
      </c>
      <c r="F197" s="244"/>
      <c r="G197" s="244">
        <f t="shared" si="17"/>
        <v>62</v>
      </c>
      <c r="H197" s="586"/>
      <c r="I197" s="589"/>
      <c r="J197" s="73"/>
      <c r="K197" s="592"/>
      <c r="L197" s="595"/>
      <c r="M197" s="293"/>
      <c r="N197" s="295"/>
    </row>
    <row r="198" spans="1:15" s="294" customFormat="1" ht="23.25" customHeight="1">
      <c r="A198" s="51">
        <v>3</v>
      </c>
      <c r="B198" s="282">
        <v>218</v>
      </c>
      <c r="C198" s="318" t="s">
        <v>307</v>
      </c>
      <c r="D198" s="283"/>
      <c r="E198" s="244">
        <v>35.29</v>
      </c>
      <c r="F198" s="244"/>
      <c r="G198" s="244">
        <f t="shared" si="17"/>
        <v>35.29</v>
      </c>
      <c r="H198" s="586"/>
      <c r="I198" s="589"/>
      <c r="J198" s="73"/>
      <c r="K198" s="592"/>
      <c r="L198" s="595"/>
      <c r="M198" s="293"/>
      <c r="N198" s="24"/>
      <c r="O198" s="415"/>
    </row>
    <row r="199" spans="1:15" s="294" customFormat="1" ht="19.5" customHeight="1">
      <c r="A199" s="51">
        <v>4</v>
      </c>
      <c r="B199" s="282">
        <v>217</v>
      </c>
      <c r="C199" s="318" t="s">
        <v>308</v>
      </c>
      <c r="D199" s="283"/>
      <c r="E199" s="244">
        <v>53.37</v>
      </c>
      <c r="F199" s="244"/>
      <c r="G199" s="244">
        <f t="shared" si="17"/>
        <v>53.37</v>
      </c>
      <c r="H199" s="586"/>
      <c r="I199" s="589"/>
      <c r="J199" s="73"/>
      <c r="K199" s="592"/>
      <c r="L199" s="595"/>
      <c r="M199" s="293"/>
      <c r="N199" s="24"/>
      <c r="O199" s="415"/>
    </row>
    <row r="200" spans="1:15" s="294" customFormat="1" ht="22.5" customHeight="1">
      <c r="A200" s="51">
        <v>5</v>
      </c>
      <c r="B200" s="282">
        <v>216</v>
      </c>
      <c r="C200" s="318" t="s">
        <v>309</v>
      </c>
      <c r="D200" s="350"/>
      <c r="E200" s="244">
        <v>37.659999999999997</v>
      </c>
      <c r="F200" s="244"/>
      <c r="G200" s="244">
        <f t="shared" si="17"/>
        <v>37.659999999999997</v>
      </c>
      <c r="H200" s="586"/>
      <c r="I200" s="589"/>
      <c r="J200" s="73"/>
      <c r="K200" s="592"/>
      <c r="L200" s="595"/>
      <c r="M200" s="293"/>
      <c r="N200" s="295">
        <f>G196+G197+G198+G199+G200+G201+G202+G203</f>
        <v>382.84000000000003</v>
      </c>
      <c r="O200" s="205">
        <f>N200-62</f>
        <v>320.84000000000003</v>
      </c>
    </row>
    <row r="201" spans="1:15" s="294" customFormat="1" ht="22.5" customHeight="1">
      <c r="A201" s="51">
        <v>6</v>
      </c>
      <c r="B201" s="282">
        <v>215</v>
      </c>
      <c r="C201" s="318" t="s">
        <v>310</v>
      </c>
      <c r="D201" s="283"/>
      <c r="E201" s="244">
        <v>35.380000000000003</v>
      </c>
      <c r="F201" s="244"/>
      <c r="G201" s="244">
        <f t="shared" si="17"/>
        <v>35.380000000000003</v>
      </c>
      <c r="H201" s="586"/>
      <c r="I201" s="589"/>
      <c r="J201" s="73"/>
      <c r="K201" s="592"/>
      <c r="L201" s="595"/>
      <c r="M201" s="293"/>
      <c r="N201" s="24"/>
      <c r="O201" s="415"/>
    </row>
    <row r="202" spans="1:15" s="294" customFormat="1" ht="23.25" customHeight="1">
      <c r="A202" s="51">
        <v>7</v>
      </c>
      <c r="B202" s="282">
        <v>214</v>
      </c>
      <c r="C202" s="318" t="s">
        <v>311</v>
      </c>
      <c r="D202" s="283"/>
      <c r="E202" s="244">
        <v>55.37</v>
      </c>
      <c r="F202" s="244"/>
      <c r="G202" s="244">
        <f t="shared" si="17"/>
        <v>55.37</v>
      </c>
      <c r="H202" s="586"/>
      <c r="I202" s="589"/>
      <c r="J202" s="73"/>
      <c r="K202" s="592"/>
      <c r="L202" s="595"/>
      <c r="M202" s="293"/>
      <c r="N202" s="24"/>
      <c r="O202" s="415"/>
    </row>
    <row r="203" spans="1:15" s="294" customFormat="1" ht="25.5" customHeight="1" thickBot="1">
      <c r="A203" s="52">
        <v>8</v>
      </c>
      <c r="B203" s="285">
        <v>213</v>
      </c>
      <c r="C203" s="327" t="s">
        <v>312</v>
      </c>
      <c r="D203" s="286"/>
      <c r="E203" s="245">
        <v>55.07</v>
      </c>
      <c r="F203" s="245"/>
      <c r="G203" s="245">
        <f t="shared" si="17"/>
        <v>55.07</v>
      </c>
      <c r="H203" s="587"/>
      <c r="I203" s="590"/>
      <c r="J203" s="74"/>
      <c r="K203" s="593"/>
      <c r="L203" s="596"/>
      <c r="M203" s="293"/>
      <c r="N203" s="24"/>
      <c r="O203" s="415"/>
    </row>
    <row r="204" spans="1:15" s="294" customFormat="1" ht="21" thickBot="1">
      <c r="A204" s="182"/>
      <c r="B204" s="111" t="s">
        <v>497</v>
      </c>
      <c r="C204" s="315" t="s">
        <v>320</v>
      </c>
      <c r="D204" s="102"/>
      <c r="E204" s="54"/>
      <c r="F204" s="54"/>
      <c r="G204" s="54"/>
      <c r="H204" s="54"/>
      <c r="I204" s="54"/>
      <c r="J204" s="126"/>
      <c r="K204" s="126"/>
      <c r="L204" s="183"/>
      <c r="M204" s="293"/>
      <c r="N204" s="24"/>
    </row>
    <row r="205" spans="1:15" s="294" customFormat="1">
      <c r="A205" s="53">
        <v>1</v>
      </c>
      <c r="B205" s="279">
        <v>169</v>
      </c>
      <c r="C205" s="341" t="s">
        <v>418</v>
      </c>
      <c r="D205" s="144"/>
      <c r="E205" s="243">
        <v>39.6</v>
      </c>
      <c r="F205" s="243"/>
      <c r="G205" s="243">
        <f t="shared" ref="G205:G230" si="19">SUM(E205,F205)</f>
        <v>39.6</v>
      </c>
      <c r="H205" s="585"/>
      <c r="I205" s="588">
        <f>SUM(G205:G212)+H205-(MAX(G205:G212))</f>
        <v>342.53999999999996</v>
      </c>
      <c r="J205" s="72"/>
      <c r="K205" s="591">
        <v>5.185185185185185E-3</v>
      </c>
      <c r="L205" s="594">
        <v>18</v>
      </c>
      <c r="M205" s="293"/>
      <c r="N205" s="24"/>
    </row>
    <row r="206" spans="1:15" s="294" customFormat="1">
      <c r="A206" s="51">
        <v>2</v>
      </c>
      <c r="B206" s="282">
        <v>196</v>
      </c>
      <c r="C206" s="342" t="s">
        <v>419</v>
      </c>
      <c r="D206" s="145"/>
      <c r="E206" s="244">
        <v>53.16</v>
      </c>
      <c r="F206" s="244">
        <v>8</v>
      </c>
      <c r="G206" s="244">
        <f t="shared" si="19"/>
        <v>61.16</v>
      </c>
      <c r="H206" s="586"/>
      <c r="I206" s="589"/>
      <c r="J206" s="73"/>
      <c r="K206" s="592"/>
      <c r="L206" s="595"/>
      <c r="M206" s="293"/>
      <c r="N206" s="24"/>
    </row>
    <row r="207" spans="1:15" s="294" customFormat="1">
      <c r="A207" s="51">
        <v>3</v>
      </c>
      <c r="B207" s="282">
        <v>199</v>
      </c>
      <c r="C207" s="342" t="s">
        <v>420</v>
      </c>
      <c r="D207" s="145"/>
      <c r="E207" s="244">
        <v>51.56</v>
      </c>
      <c r="F207" s="244"/>
      <c r="G207" s="244">
        <f t="shared" si="19"/>
        <v>51.56</v>
      </c>
      <c r="H207" s="586"/>
      <c r="I207" s="589"/>
      <c r="J207" s="73"/>
      <c r="K207" s="592"/>
      <c r="L207" s="595"/>
      <c r="M207" s="293"/>
      <c r="N207" s="24"/>
    </row>
    <row r="208" spans="1:15" s="294" customFormat="1">
      <c r="A208" s="51">
        <v>4</v>
      </c>
      <c r="B208" s="282">
        <v>195</v>
      </c>
      <c r="C208" s="342" t="s">
        <v>421</v>
      </c>
      <c r="D208" s="145"/>
      <c r="E208" s="244">
        <v>51.28</v>
      </c>
      <c r="F208" s="244">
        <v>5</v>
      </c>
      <c r="G208" s="244">
        <f t="shared" si="19"/>
        <v>56.28</v>
      </c>
      <c r="H208" s="586"/>
      <c r="I208" s="589"/>
      <c r="J208" s="73"/>
      <c r="K208" s="592"/>
      <c r="L208" s="595"/>
      <c r="M208" s="293"/>
      <c r="N208" s="24"/>
    </row>
    <row r="209" spans="1:17" s="294" customFormat="1">
      <c r="A209" s="51">
        <v>5</v>
      </c>
      <c r="B209" s="282">
        <v>197</v>
      </c>
      <c r="C209" s="342" t="s">
        <v>422</v>
      </c>
      <c r="D209" s="145"/>
      <c r="E209" s="244">
        <v>40.65</v>
      </c>
      <c r="F209" s="244"/>
      <c r="G209" s="244">
        <f t="shared" si="19"/>
        <v>40.65</v>
      </c>
      <c r="H209" s="586"/>
      <c r="I209" s="589"/>
      <c r="J209" s="73"/>
      <c r="K209" s="592"/>
      <c r="L209" s="595"/>
      <c r="M209" s="293"/>
      <c r="N209" s="295">
        <f>G205+G206+G207+G208+G209+G210+G211+G212</f>
        <v>403.7</v>
      </c>
      <c r="O209" s="205">
        <f>N209-61.16</f>
        <v>342.53999999999996</v>
      </c>
    </row>
    <row r="210" spans="1:17" s="294" customFormat="1">
      <c r="A210" s="51">
        <v>6</v>
      </c>
      <c r="B210" s="282">
        <v>194</v>
      </c>
      <c r="C210" s="342" t="s">
        <v>423</v>
      </c>
      <c r="D210" s="145"/>
      <c r="E210" s="244">
        <v>53.39</v>
      </c>
      <c r="F210" s="244">
        <v>6</v>
      </c>
      <c r="G210" s="244">
        <f t="shared" si="19"/>
        <v>59.39</v>
      </c>
      <c r="H210" s="586"/>
      <c r="I210" s="589"/>
      <c r="J210" s="73"/>
      <c r="K210" s="592"/>
      <c r="L210" s="595"/>
      <c r="M210" s="293"/>
      <c r="N210" s="24"/>
    </row>
    <row r="211" spans="1:17" s="294" customFormat="1">
      <c r="A211" s="51">
        <v>7</v>
      </c>
      <c r="B211" s="282">
        <v>193</v>
      </c>
      <c r="C211" s="342" t="s">
        <v>424</v>
      </c>
      <c r="D211" s="145"/>
      <c r="E211" s="244">
        <v>49.13</v>
      </c>
      <c r="F211" s="244"/>
      <c r="G211" s="244">
        <f t="shared" si="19"/>
        <v>49.13</v>
      </c>
      <c r="H211" s="586"/>
      <c r="I211" s="589"/>
      <c r="J211" s="73"/>
      <c r="K211" s="592"/>
      <c r="L211" s="595"/>
      <c r="M211" s="293"/>
      <c r="N211" s="24"/>
    </row>
    <row r="212" spans="1:17" s="294" customFormat="1" ht="18.75" thickBot="1">
      <c r="A212" s="52">
        <v>8</v>
      </c>
      <c r="B212" s="285">
        <v>192</v>
      </c>
      <c r="C212" s="343" t="s">
        <v>425</v>
      </c>
      <c r="D212" s="146"/>
      <c r="E212" s="245">
        <v>40.93</v>
      </c>
      <c r="F212" s="245">
        <v>5</v>
      </c>
      <c r="G212" s="245">
        <f t="shared" si="19"/>
        <v>45.93</v>
      </c>
      <c r="H212" s="587"/>
      <c r="I212" s="590"/>
      <c r="J212" s="74"/>
      <c r="K212" s="593"/>
      <c r="L212" s="596"/>
      <c r="M212" s="293"/>
      <c r="N212" s="24"/>
    </row>
    <row r="213" spans="1:17" s="294" customFormat="1" ht="18.75" thickBot="1">
      <c r="A213" s="353"/>
      <c r="B213" s="111" t="s">
        <v>481</v>
      </c>
      <c r="C213" s="202" t="s">
        <v>149</v>
      </c>
      <c r="D213" s="169"/>
      <c r="E213" s="54"/>
      <c r="F213" s="54"/>
      <c r="G213" s="54"/>
      <c r="H213" s="54"/>
      <c r="I213" s="170"/>
      <c r="J213" s="126"/>
      <c r="K213" s="288"/>
      <c r="L213" s="183"/>
      <c r="M213" s="293"/>
      <c r="N213" s="24"/>
    </row>
    <row r="214" spans="1:17" s="294" customFormat="1">
      <c r="A214" s="53">
        <v>1</v>
      </c>
      <c r="B214" s="279">
        <v>261</v>
      </c>
      <c r="C214" s="341" t="s">
        <v>336</v>
      </c>
      <c r="D214" s="280"/>
      <c r="E214" s="243">
        <v>31.79</v>
      </c>
      <c r="F214" s="243"/>
      <c r="G214" s="243">
        <f t="shared" ref="G214:G221" si="20">SUM(E214,F214)</f>
        <v>31.79</v>
      </c>
      <c r="H214" s="585"/>
      <c r="I214" s="588">
        <f>SUM(G214:G221)+H214-(MAX(G214:G221))</f>
        <v>246.12000000000003</v>
      </c>
      <c r="J214" s="72"/>
      <c r="K214" s="591">
        <v>5.185185185185185E-3</v>
      </c>
      <c r="L214" s="594">
        <v>5</v>
      </c>
      <c r="M214" s="293"/>
      <c r="N214" s="24"/>
    </row>
    <row r="215" spans="1:17" s="294" customFormat="1">
      <c r="A215" s="51">
        <v>2</v>
      </c>
      <c r="B215" s="282">
        <v>262</v>
      </c>
      <c r="C215" s="342" t="s">
        <v>150</v>
      </c>
      <c r="D215" s="283"/>
      <c r="E215" s="244">
        <v>26.23</v>
      </c>
      <c r="F215" s="244"/>
      <c r="G215" s="244">
        <f t="shared" si="20"/>
        <v>26.23</v>
      </c>
      <c r="H215" s="586"/>
      <c r="I215" s="589"/>
      <c r="J215" s="73"/>
      <c r="K215" s="592"/>
      <c r="L215" s="595"/>
      <c r="M215" s="293"/>
      <c r="N215" s="24"/>
    </row>
    <row r="216" spans="1:17" s="294" customFormat="1">
      <c r="A216" s="51">
        <v>3</v>
      </c>
      <c r="B216" s="282">
        <v>263</v>
      </c>
      <c r="C216" s="342" t="s">
        <v>337</v>
      </c>
      <c r="D216" s="283"/>
      <c r="E216" s="244">
        <v>37.200000000000003</v>
      </c>
      <c r="F216" s="244"/>
      <c r="G216" s="244">
        <f t="shared" si="20"/>
        <v>37.200000000000003</v>
      </c>
      <c r="H216" s="586"/>
      <c r="I216" s="589"/>
      <c r="J216" s="73"/>
      <c r="K216" s="592"/>
      <c r="L216" s="595"/>
      <c r="M216" s="293"/>
      <c r="N216" s="24"/>
    </row>
    <row r="217" spans="1:17" s="294" customFormat="1">
      <c r="A217" s="51">
        <v>4</v>
      </c>
      <c r="B217" s="282">
        <v>264</v>
      </c>
      <c r="C217" s="342" t="s">
        <v>151</v>
      </c>
      <c r="D217" s="283"/>
      <c r="E217" s="244">
        <v>43.1</v>
      </c>
      <c r="F217" s="244"/>
      <c r="G217" s="244">
        <f t="shared" si="20"/>
        <v>43.1</v>
      </c>
      <c r="H217" s="586"/>
      <c r="I217" s="589"/>
      <c r="J217" s="73"/>
      <c r="K217" s="592"/>
      <c r="L217" s="595"/>
      <c r="M217" s="293"/>
      <c r="N217" s="24"/>
    </row>
    <row r="218" spans="1:17" s="294" customFormat="1">
      <c r="A218" s="51">
        <v>5</v>
      </c>
      <c r="B218" s="282">
        <v>265</v>
      </c>
      <c r="C218" s="342" t="s">
        <v>338</v>
      </c>
      <c r="D218" s="283"/>
      <c r="E218" s="244">
        <v>41.69</v>
      </c>
      <c r="F218" s="244"/>
      <c r="G218" s="244">
        <f t="shared" si="20"/>
        <v>41.69</v>
      </c>
      <c r="H218" s="586"/>
      <c r="I218" s="589"/>
      <c r="J218" s="73"/>
      <c r="K218" s="592"/>
      <c r="L218" s="595"/>
      <c r="M218" s="293"/>
      <c r="N218" s="295">
        <f>G214+G215+G216+G217+G218+G219+G220+G221</f>
        <v>289.22000000000003</v>
      </c>
      <c r="O218" s="205">
        <f>N218-43.1</f>
        <v>246.12000000000003</v>
      </c>
    </row>
    <row r="219" spans="1:17" s="294" customFormat="1">
      <c r="A219" s="51">
        <v>6</v>
      </c>
      <c r="B219" s="282">
        <v>266</v>
      </c>
      <c r="C219" s="342" t="s">
        <v>152</v>
      </c>
      <c r="D219" s="283"/>
      <c r="E219" s="244">
        <v>37.270000000000003</v>
      </c>
      <c r="F219" s="244"/>
      <c r="G219" s="244">
        <f t="shared" si="20"/>
        <v>37.270000000000003</v>
      </c>
      <c r="H219" s="586"/>
      <c r="I219" s="589"/>
      <c r="J219" s="73"/>
      <c r="K219" s="592"/>
      <c r="L219" s="595"/>
      <c r="M219" s="293"/>
      <c r="N219" s="24"/>
    </row>
    <row r="220" spans="1:17" s="294" customFormat="1">
      <c r="A220" s="51">
        <v>7</v>
      </c>
      <c r="B220" s="282">
        <v>267</v>
      </c>
      <c r="C220" s="342" t="s">
        <v>339</v>
      </c>
      <c r="D220" s="283"/>
      <c r="E220" s="244">
        <v>37.340000000000003</v>
      </c>
      <c r="F220" s="244"/>
      <c r="G220" s="244">
        <f t="shared" si="20"/>
        <v>37.340000000000003</v>
      </c>
      <c r="H220" s="586"/>
      <c r="I220" s="589"/>
      <c r="J220" s="73"/>
      <c r="K220" s="592"/>
      <c r="L220" s="595"/>
      <c r="M220" s="293"/>
      <c r="N220" s="24"/>
    </row>
    <row r="221" spans="1:17" s="294" customFormat="1" ht="18.75" thickBot="1">
      <c r="A221" s="52">
        <v>8</v>
      </c>
      <c r="B221" s="285">
        <v>268</v>
      </c>
      <c r="C221" s="343" t="s">
        <v>153</v>
      </c>
      <c r="D221" s="286"/>
      <c r="E221" s="245">
        <v>31.6</v>
      </c>
      <c r="F221" s="245">
        <v>3</v>
      </c>
      <c r="G221" s="245">
        <f t="shared" si="20"/>
        <v>34.6</v>
      </c>
      <c r="H221" s="587"/>
      <c r="I221" s="590"/>
      <c r="J221" s="74"/>
      <c r="K221" s="593"/>
      <c r="L221" s="596"/>
      <c r="M221" s="293"/>
      <c r="N221" s="24"/>
    </row>
    <row r="222" spans="1:17" s="294" customFormat="1" ht="21" thickBot="1">
      <c r="A222" s="182"/>
      <c r="B222" s="111" t="s">
        <v>482</v>
      </c>
      <c r="C222" s="203" t="s">
        <v>154</v>
      </c>
      <c r="D222" s="102"/>
      <c r="E222" s="54"/>
      <c r="F222" s="54"/>
      <c r="G222" s="54"/>
      <c r="H222" s="54"/>
      <c r="I222" s="54"/>
      <c r="J222" s="126"/>
      <c r="K222" s="126"/>
      <c r="L222" s="183"/>
      <c r="M222" s="293"/>
      <c r="N222" s="24"/>
    </row>
    <row r="223" spans="1:17" s="294" customFormat="1">
      <c r="A223" s="53">
        <v>1</v>
      </c>
      <c r="B223" s="279">
        <v>97</v>
      </c>
      <c r="C223" s="352" t="s">
        <v>313</v>
      </c>
      <c r="D223" s="280"/>
      <c r="E223" s="243">
        <v>48.04</v>
      </c>
      <c r="F223" s="243"/>
      <c r="G223" s="243">
        <f t="shared" si="19"/>
        <v>48.04</v>
      </c>
      <c r="H223" s="585"/>
      <c r="I223" s="588">
        <f>SUM(G223:G230)+H223-(MAX(G223:G230))</f>
        <v>692.01</v>
      </c>
      <c r="J223" s="72"/>
      <c r="K223" s="591">
        <v>4.3749999999999995E-3</v>
      </c>
      <c r="L223" s="594">
        <v>36</v>
      </c>
      <c r="M223" s="293"/>
      <c r="N223" s="24"/>
    </row>
    <row r="224" spans="1:17" s="294" customFormat="1">
      <c r="A224" s="51">
        <v>2</v>
      </c>
      <c r="B224" s="282">
        <v>91</v>
      </c>
      <c r="C224" s="347" t="s">
        <v>155</v>
      </c>
      <c r="D224" s="283"/>
      <c r="E224" s="244">
        <v>91</v>
      </c>
      <c r="F224" s="244">
        <v>6</v>
      </c>
      <c r="G224" s="244">
        <f t="shared" si="19"/>
        <v>97</v>
      </c>
      <c r="H224" s="586"/>
      <c r="I224" s="589"/>
      <c r="J224" s="73"/>
      <c r="K224" s="592"/>
      <c r="L224" s="595"/>
      <c r="M224" s="293"/>
      <c r="N224" s="24"/>
      <c r="Q224" s="351"/>
    </row>
    <row r="225" spans="1:17" s="294" customFormat="1">
      <c r="A225" s="51">
        <v>3</v>
      </c>
      <c r="B225" s="282">
        <v>90</v>
      </c>
      <c r="C225" s="347" t="s">
        <v>314</v>
      </c>
      <c r="D225" s="283"/>
      <c r="E225" s="244">
        <v>63</v>
      </c>
      <c r="F225" s="244">
        <v>6</v>
      </c>
      <c r="G225" s="244">
        <f t="shared" si="19"/>
        <v>69</v>
      </c>
      <c r="H225" s="586"/>
      <c r="I225" s="589"/>
      <c r="J225" s="73"/>
      <c r="K225" s="592"/>
      <c r="L225" s="595"/>
      <c r="M225" s="293"/>
      <c r="N225" s="24"/>
    </row>
    <row r="226" spans="1:17" s="294" customFormat="1">
      <c r="A226" s="51">
        <v>4</v>
      </c>
      <c r="B226" s="282">
        <v>89</v>
      </c>
      <c r="C226" s="347" t="s">
        <v>315</v>
      </c>
      <c r="D226" s="283"/>
      <c r="E226" s="244">
        <v>84.85</v>
      </c>
      <c r="F226" s="244">
        <v>12</v>
      </c>
      <c r="G226" s="244">
        <f t="shared" si="19"/>
        <v>96.85</v>
      </c>
      <c r="H226" s="586"/>
      <c r="I226" s="589"/>
      <c r="J226" s="73"/>
      <c r="K226" s="592"/>
      <c r="L226" s="595"/>
      <c r="M226" s="293"/>
      <c r="N226" s="24"/>
    </row>
    <row r="227" spans="1:17" s="294" customFormat="1">
      <c r="A227" s="51">
        <v>5</v>
      </c>
      <c r="B227" s="282">
        <v>88</v>
      </c>
      <c r="C227" s="347" t="s">
        <v>316</v>
      </c>
      <c r="D227" s="283"/>
      <c r="E227" s="244">
        <v>86</v>
      </c>
      <c r="F227" s="244">
        <v>6</v>
      </c>
      <c r="G227" s="244">
        <f t="shared" si="19"/>
        <v>92</v>
      </c>
      <c r="H227" s="586"/>
      <c r="I227" s="589"/>
      <c r="J227" s="73"/>
      <c r="K227" s="592"/>
      <c r="L227" s="595"/>
      <c r="M227" s="293"/>
      <c r="N227" s="295">
        <f>G223+G224+G225+G226+G227+G228+G229+G230</f>
        <v>992.01</v>
      </c>
      <c r="O227" s="205">
        <f>N227-300</f>
        <v>692.01</v>
      </c>
    </row>
    <row r="228" spans="1:17" s="294" customFormat="1">
      <c r="A228" s="51">
        <v>6</v>
      </c>
      <c r="B228" s="282">
        <v>87</v>
      </c>
      <c r="C228" s="347" t="s">
        <v>317</v>
      </c>
      <c r="D228" s="283"/>
      <c r="E228" s="244">
        <v>222</v>
      </c>
      <c r="F228" s="244">
        <v>6</v>
      </c>
      <c r="G228" s="244">
        <f t="shared" si="19"/>
        <v>228</v>
      </c>
      <c r="H228" s="586"/>
      <c r="I228" s="589"/>
      <c r="J228" s="73"/>
      <c r="K228" s="592"/>
      <c r="L228" s="595"/>
      <c r="M228" s="293"/>
      <c r="N228" s="24"/>
    </row>
    <row r="229" spans="1:17" s="294" customFormat="1">
      <c r="A229" s="51">
        <v>7</v>
      </c>
      <c r="B229" s="282">
        <v>86</v>
      </c>
      <c r="C229" s="347" t="s">
        <v>318</v>
      </c>
      <c r="D229" s="283"/>
      <c r="E229" s="244">
        <v>300</v>
      </c>
      <c r="F229" s="244"/>
      <c r="G229" s="244">
        <f t="shared" si="19"/>
        <v>300</v>
      </c>
      <c r="H229" s="586"/>
      <c r="I229" s="589"/>
      <c r="J229" s="73"/>
      <c r="K229" s="592"/>
      <c r="L229" s="595"/>
      <c r="M229" s="293"/>
      <c r="N229" s="24"/>
    </row>
    <row r="230" spans="1:17" s="294" customFormat="1" ht="18.75" thickBot="1">
      <c r="A230" s="52">
        <v>8</v>
      </c>
      <c r="B230" s="285">
        <v>85</v>
      </c>
      <c r="C230" s="340" t="s">
        <v>319</v>
      </c>
      <c r="D230" s="286"/>
      <c r="E230" s="245">
        <v>55.12</v>
      </c>
      <c r="F230" s="245">
        <v>6</v>
      </c>
      <c r="G230" s="245">
        <f t="shared" si="19"/>
        <v>61.12</v>
      </c>
      <c r="H230" s="587"/>
      <c r="I230" s="590"/>
      <c r="J230" s="74"/>
      <c r="K230" s="593"/>
      <c r="L230" s="596"/>
      <c r="M230" s="293"/>
      <c r="N230" s="24"/>
    </row>
    <row r="231" spans="1:17" s="294" customFormat="1" ht="21" thickBot="1">
      <c r="A231" s="182"/>
      <c r="B231" s="111" t="s">
        <v>483</v>
      </c>
      <c r="C231" s="203" t="s">
        <v>156</v>
      </c>
      <c r="D231" s="102"/>
      <c r="E231" s="54"/>
      <c r="F231" s="54"/>
      <c r="G231" s="54"/>
      <c r="H231" s="54"/>
      <c r="I231" s="54"/>
      <c r="J231" s="126"/>
      <c r="K231" s="126"/>
      <c r="L231" s="183"/>
      <c r="M231" s="293"/>
      <c r="N231" s="24"/>
    </row>
    <row r="232" spans="1:17" s="294" customFormat="1">
      <c r="A232" s="427">
        <v>1</v>
      </c>
      <c r="B232" s="430">
        <v>277</v>
      </c>
      <c r="C232" s="326" t="s">
        <v>321</v>
      </c>
      <c r="D232" s="280"/>
      <c r="E232" s="416">
        <v>50.21</v>
      </c>
      <c r="F232" s="416">
        <v>3</v>
      </c>
      <c r="G232" s="416">
        <f t="shared" ref="G232:G239" si="21">SUM(E232,F232)</f>
        <v>53.21</v>
      </c>
      <c r="H232" s="585"/>
      <c r="I232" s="588">
        <f>SUM(G232:G239)+H232-(MAX(G232:G239))</f>
        <v>368.87</v>
      </c>
      <c r="J232" s="72"/>
      <c r="K232" s="591">
        <v>3.7615740740740739E-3</v>
      </c>
      <c r="L232" s="594">
        <v>23</v>
      </c>
      <c r="M232" s="293"/>
      <c r="N232" s="24"/>
    </row>
    <row r="233" spans="1:17" s="294" customFormat="1">
      <c r="A233" s="428">
        <v>2</v>
      </c>
      <c r="B233" s="431">
        <v>278</v>
      </c>
      <c r="C233" s="318" t="s">
        <v>322</v>
      </c>
      <c r="D233" s="283"/>
      <c r="E233" s="417">
        <v>38.35</v>
      </c>
      <c r="F233" s="417"/>
      <c r="G233" s="417">
        <f t="shared" si="21"/>
        <v>38.35</v>
      </c>
      <c r="H233" s="586"/>
      <c r="I233" s="589"/>
      <c r="J233" s="73"/>
      <c r="K233" s="592"/>
      <c r="L233" s="595"/>
      <c r="M233" s="293"/>
      <c r="N233" s="295"/>
    </row>
    <row r="234" spans="1:17" s="294" customFormat="1">
      <c r="A234" s="428">
        <v>3</v>
      </c>
      <c r="B234" s="431">
        <v>279</v>
      </c>
      <c r="C234" s="318" t="s">
        <v>323</v>
      </c>
      <c r="D234" s="283"/>
      <c r="E234" s="417">
        <v>40.76</v>
      </c>
      <c r="F234" s="417"/>
      <c r="G234" s="417">
        <f t="shared" si="21"/>
        <v>40.76</v>
      </c>
      <c r="H234" s="586"/>
      <c r="I234" s="589"/>
      <c r="J234" s="73"/>
      <c r="K234" s="592"/>
      <c r="L234" s="595"/>
      <c r="M234" s="293"/>
      <c r="N234" s="24"/>
    </row>
    <row r="235" spans="1:17" s="294" customFormat="1">
      <c r="A235" s="428">
        <v>4</v>
      </c>
      <c r="B235" s="431">
        <v>280</v>
      </c>
      <c r="C235" s="318" t="s">
        <v>324</v>
      </c>
      <c r="D235" s="283"/>
      <c r="E235" s="417">
        <v>48.86</v>
      </c>
      <c r="F235" s="417"/>
      <c r="G235" s="417">
        <f t="shared" si="21"/>
        <v>48.86</v>
      </c>
      <c r="H235" s="586"/>
      <c r="I235" s="589"/>
      <c r="J235" s="73"/>
      <c r="K235" s="592"/>
      <c r="L235" s="595"/>
      <c r="M235" s="293"/>
      <c r="N235" s="295">
        <f>G232+G233+G234+G235+G236+G237+G238+G239</f>
        <v>768.87</v>
      </c>
      <c r="O235" s="205">
        <f>N235-400</f>
        <v>368.87</v>
      </c>
    </row>
    <row r="236" spans="1:17" s="294" customFormat="1">
      <c r="A236" s="428">
        <v>5</v>
      </c>
      <c r="B236" s="431">
        <v>224</v>
      </c>
      <c r="C236" s="318" t="s">
        <v>325</v>
      </c>
      <c r="D236" s="283"/>
      <c r="E236" s="417">
        <v>40.75</v>
      </c>
      <c r="F236" s="417"/>
      <c r="G236" s="417">
        <f t="shared" si="21"/>
        <v>40.75</v>
      </c>
      <c r="H236" s="586"/>
      <c r="I236" s="589"/>
      <c r="J236" s="73"/>
      <c r="K236" s="592"/>
      <c r="L236" s="595"/>
      <c r="M236" s="293"/>
      <c r="N236" s="24"/>
      <c r="O236" s="415"/>
    </row>
    <row r="237" spans="1:17" s="294" customFormat="1">
      <c r="A237" s="428">
        <v>6</v>
      </c>
      <c r="B237" s="431">
        <v>207</v>
      </c>
      <c r="C237" s="318" t="s">
        <v>326</v>
      </c>
      <c r="D237" s="283"/>
      <c r="E237" s="417">
        <v>27.94</v>
      </c>
      <c r="F237" s="417"/>
      <c r="G237" s="417">
        <f t="shared" si="21"/>
        <v>27.94</v>
      </c>
      <c r="H237" s="586"/>
      <c r="I237" s="589"/>
      <c r="J237" s="73"/>
      <c r="K237" s="592"/>
      <c r="L237" s="595"/>
      <c r="M237" s="293"/>
      <c r="N237" s="24"/>
      <c r="O237" s="415"/>
    </row>
    <row r="238" spans="1:17" s="294" customFormat="1" ht="18.75" thickBot="1">
      <c r="A238" s="428">
        <v>7</v>
      </c>
      <c r="B238" s="431">
        <v>206</v>
      </c>
      <c r="C238" s="327" t="s">
        <v>327</v>
      </c>
      <c r="D238" s="283"/>
      <c r="E238" s="417">
        <v>119</v>
      </c>
      <c r="F238" s="417"/>
      <c r="G238" s="417">
        <f t="shared" si="21"/>
        <v>119</v>
      </c>
      <c r="H238" s="586"/>
      <c r="I238" s="589"/>
      <c r="J238" s="73"/>
      <c r="K238" s="592"/>
      <c r="L238" s="595"/>
      <c r="M238" s="293"/>
      <c r="N238" s="24"/>
      <c r="O238" s="415"/>
    </row>
    <row r="239" spans="1:17" s="294" customFormat="1" ht="22.5" hidden="1" customHeight="1" thickBot="1">
      <c r="A239" s="429">
        <v>8</v>
      </c>
      <c r="B239" s="432"/>
      <c r="C239" s="411"/>
      <c r="D239" s="286"/>
      <c r="E239" s="418">
        <v>400</v>
      </c>
      <c r="F239" s="418"/>
      <c r="G239" s="418">
        <f t="shared" si="21"/>
        <v>400</v>
      </c>
      <c r="H239" s="587"/>
      <c r="I239" s="590"/>
      <c r="J239" s="74"/>
      <c r="K239" s="593"/>
      <c r="L239" s="596"/>
      <c r="M239" s="293"/>
      <c r="N239" s="24"/>
      <c r="O239" s="415"/>
      <c r="Q239" s="277" t="s">
        <v>208</v>
      </c>
    </row>
    <row r="240" spans="1:17" s="294" customFormat="1" ht="21" thickBot="1">
      <c r="A240" s="182"/>
      <c r="B240" s="111" t="s">
        <v>484</v>
      </c>
      <c r="C240" s="204" t="s">
        <v>157</v>
      </c>
      <c r="D240" s="102"/>
      <c r="E240" s="54"/>
      <c r="F240" s="54"/>
      <c r="G240" s="54"/>
      <c r="H240" s="54"/>
      <c r="I240" s="54"/>
      <c r="J240" s="126"/>
      <c r="K240" s="126"/>
      <c r="L240" s="183"/>
      <c r="M240" s="293"/>
      <c r="N240" s="24"/>
      <c r="O240" s="415"/>
    </row>
    <row r="241" spans="1:16" s="294" customFormat="1">
      <c r="A241" s="53">
        <v>1</v>
      </c>
      <c r="B241" s="279">
        <v>61</v>
      </c>
      <c r="C241" s="356" t="s">
        <v>328</v>
      </c>
      <c r="D241" s="280"/>
      <c r="E241" s="243">
        <v>40.56</v>
      </c>
      <c r="F241" s="243">
        <v>11</v>
      </c>
      <c r="G241" s="243">
        <f t="shared" ref="G241:G248" si="22">SUM(E241,F241)</f>
        <v>51.56</v>
      </c>
      <c r="H241" s="585"/>
      <c r="I241" s="588">
        <f>SUM(G241:G248)+H241-(MAX(G241:G248))</f>
        <v>342.57</v>
      </c>
      <c r="J241" s="72"/>
      <c r="K241" s="591">
        <v>3.5879629629629629E-3</v>
      </c>
      <c r="L241" s="594">
        <v>19</v>
      </c>
      <c r="M241" s="293"/>
      <c r="N241" s="24"/>
      <c r="O241" s="415"/>
    </row>
    <row r="242" spans="1:16" s="294" customFormat="1">
      <c r="A242" s="51">
        <v>2</v>
      </c>
      <c r="B242" s="282">
        <v>60</v>
      </c>
      <c r="C242" s="317" t="s">
        <v>329</v>
      </c>
      <c r="D242" s="283"/>
      <c r="E242" s="244">
        <v>59.56</v>
      </c>
      <c r="F242" s="244">
        <v>6</v>
      </c>
      <c r="G242" s="244">
        <f t="shared" si="22"/>
        <v>65.56</v>
      </c>
      <c r="H242" s="586"/>
      <c r="I242" s="589"/>
      <c r="J242" s="73"/>
      <c r="K242" s="592"/>
      <c r="L242" s="595"/>
      <c r="M242" s="293"/>
      <c r="N242" s="24"/>
      <c r="O242" s="415"/>
    </row>
    <row r="243" spans="1:16" s="294" customFormat="1">
      <c r="A243" s="51">
        <v>3</v>
      </c>
      <c r="B243" s="282">
        <v>59</v>
      </c>
      <c r="C243" s="317" t="s">
        <v>330</v>
      </c>
      <c r="D243" s="283"/>
      <c r="E243" s="244">
        <v>43.33</v>
      </c>
      <c r="F243" s="244">
        <v>6</v>
      </c>
      <c r="G243" s="244">
        <f t="shared" si="22"/>
        <v>49.33</v>
      </c>
      <c r="H243" s="586"/>
      <c r="I243" s="589"/>
      <c r="J243" s="73"/>
      <c r="K243" s="592"/>
      <c r="L243" s="595"/>
      <c r="M243" s="293"/>
      <c r="N243" s="24"/>
      <c r="O243" s="415"/>
    </row>
    <row r="244" spans="1:16" s="294" customFormat="1">
      <c r="A244" s="51">
        <v>4</v>
      </c>
      <c r="B244" s="282">
        <v>58</v>
      </c>
      <c r="C244" s="317" t="s">
        <v>331</v>
      </c>
      <c r="D244" s="283"/>
      <c r="E244" s="244">
        <v>42.34</v>
      </c>
      <c r="F244" s="244"/>
      <c r="G244" s="244">
        <f t="shared" si="22"/>
        <v>42.34</v>
      </c>
      <c r="H244" s="586"/>
      <c r="I244" s="589"/>
      <c r="J244" s="73"/>
      <c r="K244" s="592"/>
      <c r="L244" s="595"/>
      <c r="M244" s="293"/>
      <c r="N244" s="295"/>
    </row>
    <row r="245" spans="1:16" s="294" customFormat="1">
      <c r="A245" s="51">
        <v>5</v>
      </c>
      <c r="B245" s="282">
        <v>57</v>
      </c>
      <c r="C245" s="317" t="s">
        <v>332</v>
      </c>
      <c r="D245" s="283"/>
      <c r="E245" s="244">
        <v>40.64</v>
      </c>
      <c r="F245" s="244">
        <v>6</v>
      </c>
      <c r="G245" s="244">
        <f t="shared" si="22"/>
        <v>46.64</v>
      </c>
      <c r="H245" s="586"/>
      <c r="I245" s="589"/>
      <c r="J245" s="73"/>
      <c r="K245" s="592"/>
      <c r="L245" s="595"/>
      <c r="M245" s="293"/>
      <c r="N245" s="295">
        <f>G241+G242+G241+G243+G244+G245+G247+G248</f>
        <v>397.79</v>
      </c>
      <c r="O245" s="205">
        <f>N245-65.56</f>
        <v>332.23</v>
      </c>
      <c r="P245" s="373">
        <f>G241+G243+G244+G245+G246+G247+G248</f>
        <v>342.57</v>
      </c>
    </row>
    <row r="246" spans="1:16" s="294" customFormat="1">
      <c r="A246" s="51">
        <v>6</v>
      </c>
      <c r="B246" s="282">
        <v>56</v>
      </c>
      <c r="C246" s="317" t="s">
        <v>333</v>
      </c>
      <c r="D246" s="283"/>
      <c r="E246" s="244">
        <v>51.9</v>
      </c>
      <c r="F246" s="244">
        <v>10</v>
      </c>
      <c r="G246" s="244">
        <f t="shared" si="22"/>
        <v>61.9</v>
      </c>
      <c r="H246" s="586"/>
      <c r="I246" s="589"/>
      <c r="J246" s="73"/>
      <c r="K246" s="592"/>
      <c r="L246" s="595"/>
      <c r="M246" s="293"/>
      <c r="N246" s="24"/>
    </row>
    <row r="247" spans="1:16" s="294" customFormat="1">
      <c r="A247" s="51">
        <v>7</v>
      </c>
      <c r="B247" s="282">
        <v>55</v>
      </c>
      <c r="C247" s="317" t="s">
        <v>334</v>
      </c>
      <c r="D247" s="283"/>
      <c r="E247" s="244">
        <v>44</v>
      </c>
      <c r="F247" s="244"/>
      <c r="G247" s="244">
        <f t="shared" si="22"/>
        <v>44</v>
      </c>
      <c r="H247" s="586"/>
      <c r="I247" s="589"/>
      <c r="J247" s="73"/>
      <c r="K247" s="592"/>
      <c r="L247" s="595"/>
      <c r="M247" s="293"/>
      <c r="N247" s="24"/>
    </row>
    <row r="248" spans="1:16" s="294" customFormat="1" ht="18.75" thickBot="1">
      <c r="A248" s="52">
        <v>8</v>
      </c>
      <c r="B248" s="285">
        <v>54</v>
      </c>
      <c r="C248" s="357" t="s">
        <v>335</v>
      </c>
      <c r="D248" s="286"/>
      <c r="E248" s="245">
        <v>41.8</v>
      </c>
      <c r="F248" s="245">
        <v>5</v>
      </c>
      <c r="G248" s="245">
        <f t="shared" si="22"/>
        <v>46.8</v>
      </c>
      <c r="H248" s="587"/>
      <c r="I248" s="590"/>
      <c r="J248" s="74"/>
      <c r="K248" s="593"/>
      <c r="L248" s="596"/>
      <c r="M248" s="293"/>
      <c r="N248" s="24"/>
    </row>
    <row r="249" spans="1:16" s="294" customFormat="1" ht="18.75" thickBot="1">
      <c r="A249" s="354"/>
      <c r="B249" s="421" t="s">
        <v>485</v>
      </c>
      <c r="C249" s="355" t="s">
        <v>209</v>
      </c>
      <c r="D249" s="358"/>
      <c r="E249" s="246"/>
      <c r="F249" s="246"/>
      <c r="G249" s="246"/>
      <c r="H249" s="246"/>
      <c r="I249" s="247"/>
      <c r="J249" s="359"/>
      <c r="K249" s="360"/>
      <c r="L249" s="361"/>
      <c r="M249" s="293"/>
      <c r="N249" s="24"/>
    </row>
    <row r="250" spans="1:16" s="294" customFormat="1">
      <c r="A250" s="53">
        <v>1</v>
      </c>
      <c r="B250" s="279">
        <v>28</v>
      </c>
      <c r="C250" s="379" t="s">
        <v>202</v>
      </c>
      <c r="D250" s="280"/>
      <c r="E250" s="243">
        <v>62</v>
      </c>
      <c r="F250" s="243">
        <v>75</v>
      </c>
      <c r="G250" s="243">
        <f t="shared" ref="G250:G257" si="23">SUM(E250,F250)</f>
        <v>137</v>
      </c>
      <c r="H250" s="585"/>
      <c r="I250" s="588">
        <f>SUM(G250:G257)+H250-(MAX(G250:G257))</f>
        <v>397.67999999999995</v>
      </c>
      <c r="J250" s="72"/>
      <c r="K250" s="281"/>
      <c r="L250" s="597">
        <v>26</v>
      </c>
      <c r="M250" s="293"/>
      <c r="N250" s="24"/>
    </row>
    <row r="251" spans="1:16" s="294" customFormat="1">
      <c r="A251" s="51">
        <v>2</v>
      </c>
      <c r="B251" s="282">
        <v>29</v>
      </c>
      <c r="C251" s="380" t="s">
        <v>203</v>
      </c>
      <c r="D251" s="283"/>
      <c r="E251" s="244">
        <v>61.11</v>
      </c>
      <c r="F251" s="244">
        <v>9</v>
      </c>
      <c r="G251" s="244">
        <f t="shared" si="23"/>
        <v>70.11</v>
      </c>
      <c r="H251" s="586"/>
      <c r="I251" s="589"/>
      <c r="J251" s="73"/>
      <c r="K251" s="284"/>
      <c r="L251" s="598"/>
      <c r="M251" s="293"/>
      <c r="N251" s="24"/>
    </row>
    <row r="252" spans="1:16" s="294" customFormat="1">
      <c r="A252" s="51">
        <v>3</v>
      </c>
      <c r="B252" s="282">
        <v>23</v>
      </c>
      <c r="C252" s="381" t="s">
        <v>459</v>
      </c>
      <c r="D252" s="283"/>
      <c r="E252" s="244">
        <v>42.58</v>
      </c>
      <c r="F252" s="244">
        <v>9</v>
      </c>
      <c r="G252" s="244">
        <f t="shared" si="23"/>
        <v>51.58</v>
      </c>
      <c r="H252" s="586"/>
      <c r="I252" s="589"/>
      <c r="J252" s="73"/>
      <c r="K252" s="284"/>
      <c r="L252" s="598"/>
      <c r="M252" s="293"/>
      <c r="N252" s="24"/>
    </row>
    <row r="253" spans="1:16" s="294" customFormat="1">
      <c r="A253" s="51">
        <v>4</v>
      </c>
      <c r="B253" s="282">
        <v>22</v>
      </c>
      <c r="C253" s="380" t="s">
        <v>204</v>
      </c>
      <c r="D253" s="283"/>
      <c r="E253" s="244">
        <v>40.39</v>
      </c>
      <c r="F253" s="244">
        <v>11</v>
      </c>
      <c r="G253" s="244">
        <f t="shared" si="23"/>
        <v>51.39</v>
      </c>
      <c r="H253" s="586"/>
      <c r="I253" s="589"/>
      <c r="J253" s="73"/>
      <c r="K253" s="284"/>
      <c r="L253" s="598"/>
      <c r="M253" s="293"/>
      <c r="N253" s="295">
        <f>G250+G251+G252+G253+G255+G256+G257+G254</f>
        <v>534.68000000000006</v>
      </c>
      <c r="O253" s="205">
        <f>N253-137</f>
        <v>397.68000000000006</v>
      </c>
      <c r="P253" s="373">
        <f>G251+G252+G253+G254+G255+G256+G257</f>
        <v>397.68</v>
      </c>
    </row>
    <row r="254" spans="1:16" s="294" customFormat="1">
      <c r="A254" s="51">
        <v>5</v>
      </c>
      <c r="B254" s="282">
        <v>21</v>
      </c>
      <c r="C254" s="380" t="s">
        <v>205</v>
      </c>
      <c r="D254" s="283"/>
      <c r="E254" s="244">
        <v>45.34</v>
      </c>
      <c r="F254" s="244">
        <v>6</v>
      </c>
      <c r="G254" s="244">
        <f t="shared" si="23"/>
        <v>51.34</v>
      </c>
      <c r="H254" s="586"/>
      <c r="I254" s="589"/>
      <c r="J254" s="73"/>
      <c r="K254" s="284"/>
      <c r="L254" s="598"/>
      <c r="M254" s="293"/>
      <c r="N254" s="24"/>
    </row>
    <row r="255" spans="1:16" s="294" customFormat="1">
      <c r="A255" s="51">
        <v>6</v>
      </c>
      <c r="B255" s="282">
        <v>20</v>
      </c>
      <c r="C255" s="380" t="s">
        <v>206</v>
      </c>
      <c r="D255" s="283"/>
      <c r="E255" s="244">
        <v>51.1</v>
      </c>
      <c r="F255" s="244">
        <v>12</v>
      </c>
      <c r="G255" s="244">
        <f t="shared" si="23"/>
        <v>63.1</v>
      </c>
      <c r="H255" s="586"/>
      <c r="I255" s="589"/>
      <c r="J255" s="73"/>
      <c r="K255" s="284"/>
      <c r="L255" s="598"/>
      <c r="M255" s="293"/>
      <c r="N255" s="24"/>
    </row>
    <row r="256" spans="1:16" s="294" customFormat="1">
      <c r="A256" s="51">
        <v>7</v>
      </c>
      <c r="B256" s="282">
        <v>19</v>
      </c>
      <c r="C256" s="380" t="s">
        <v>207</v>
      </c>
      <c r="D256" s="283"/>
      <c r="E256" s="244">
        <v>47.68</v>
      </c>
      <c r="F256" s="244">
        <v>3</v>
      </c>
      <c r="G256" s="244">
        <f t="shared" si="23"/>
        <v>50.68</v>
      </c>
      <c r="H256" s="586"/>
      <c r="I256" s="589"/>
      <c r="J256" s="73"/>
      <c r="K256" s="284"/>
      <c r="L256" s="598"/>
      <c r="M256" s="293"/>
      <c r="N256" s="24"/>
    </row>
    <row r="257" spans="1:15" s="294" customFormat="1" ht="18.75" thickBot="1">
      <c r="A257" s="52">
        <v>8</v>
      </c>
      <c r="B257" s="285">
        <v>18</v>
      </c>
      <c r="C257" s="382" t="s">
        <v>208</v>
      </c>
      <c r="D257" s="286"/>
      <c r="E257" s="245">
        <v>48.48</v>
      </c>
      <c r="F257" s="245">
        <v>11</v>
      </c>
      <c r="G257" s="245">
        <f t="shared" si="23"/>
        <v>59.48</v>
      </c>
      <c r="H257" s="587"/>
      <c r="I257" s="590"/>
      <c r="J257" s="74"/>
      <c r="K257" s="287"/>
      <c r="L257" s="599"/>
      <c r="M257" s="293"/>
      <c r="N257" s="24"/>
    </row>
    <row r="258" spans="1:15" s="294" customFormat="1" ht="21" thickBot="1">
      <c r="A258" s="182"/>
      <c r="B258" s="111" t="s">
        <v>486</v>
      </c>
      <c r="C258" s="315" t="s">
        <v>158</v>
      </c>
      <c r="D258" s="102"/>
      <c r="E258" s="54"/>
      <c r="F258" s="54"/>
      <c r="G258" s="54"/>
      <c r="H258" s="54"/>
      <c r="I258" s="54"/>
      <c r="J258" s="126"/>
      <c r="K258" s="126"/>
      <c r="L258" s="183"/>
      <c r="M258" s="293"/>
      <c r="N258" s="24"/>
    </row>
    <row r="259" spans="1:15" s="294" customFormat="1">
      <c r="A259" s="53">
        <v>1</v>
      </c>
      <c r="B259" s="279">
        <v>32</v>
      </c>
      <c r="C259" s="386" t="s">
        <v>346</v>
      </c>
      <c r="D259" s="280"/>
      <c r="E259" s="243">
        <v>180.4</v>
      </c>
      <c r="F259" s="243"/>
      <c r="G259" s="243">
        <f t="shared" ref="G259:G266" si="24">SUM(E259,F259)</f>
        <v>180.4</v>
      </c>
      <c r="H259" s="585"/>
      <c r="I259" s="588">
        <f>SUM(G259:G266)+H259-(MAX(G259:G266))</f>
        <v>754.49</v>
      </c>
      <c r="J259" s="72"/>
      <c r="K259" s="591">
        <v>5.3009259259259251E-3</v>
      </c>
      <c r="L259" s="594">
        <v>38</v>
      </c>
      <c r="M259" s="293"/>
      <c r="N259" s="24"/>
    </row>
    <row r="260" spans="1:15" s="294" customFormat="1">
      <c r="A260" s="51">
        <v>2</v>
      </c>
      <c r="B260" s="282">
        <v>30</v>
      </c>
      <c r="C260" s="312" t="s">
        <v>347</v>
      </c>
      <c r="D260" s="283"/>
      <c r="E260" s="244">
        <v>48.22</v>
      </c>
      <c r="F260" s="244">
        <v>6</v>
      </c>
      <c r="G260" s="244">
        <f t="shared" si="24"/>
        <v>54.22</v>
      </c>
      <c r="H260" s="586"/>
      <c r="I260" s="589"/>
      <c r="J260" s="73"/>
      <c r="K260" s="592"/>
      <c r="L260" s="595"/>
      <c r="M260" s="293"/>
      <c r="N260" s="24"/>
    </row>
    <row r="261" spans="1:15" s="294" customFormat="1">
      <c r="A261" s="51">
        <v>3</v>
      </c>
      <c r="B261" s="282">
        <v>31</v>
      </c>
      <c r="C261" s="312" t="s">
        <v>426</v>
      </c>
      <c r="D261" s="283"/>
      <c r="E261" s="244">
        <v>91.62</v>
      </c>
      <c r="F261" s="244">
        <v>15</v>
      </c>
      <c r="G261" s="244">
        <f t="shared" si="24"/>
        <v>106.62</v>
      </c>
      <c r="H261" s="586"/>
      <c r="I261" s="589"/>
      <c r="J261" s="73"/>
      <c r="K261" s="592"/>
      <c r="L261" s="595"/>
      <c r="M261" s="293"/>
      <c r="N261" s="24"/>
    </row>
    <row r="262" spans="1:15" s="294" customFormat="1">
      <c r="A262" s="51">
        <v>4</v>
      </c>
      <c r="B262" s="282">
        <v>49</v>
      </c>
      <c r="C262" s="312" t="s">
        <v>427</v>
      </c>
      <c r="D262" s="283"/>
      <c r="E262" s="244">
        <v>65</v>
      </c>
      <c r="F262" s="244"/>
      <c r="G262" s="244">
        <f t="shared" si="24"/>
        <v>65</v>
      </c>
      <c r="H262" s="586"/>
      <c r="I262" s="589"/>
      <c r="J262" s="73"/>
      <c r="K262" s="592"/>
      <c r="L262" s="595"/>
      <c r="M262" s="293"/>
      <c r="N262" s="24"/>
    </row>
    <row r="263" spans="1:15" s="294" customFormat="1">
      <c r="A263" s="51">
        <v>5</v>
      </c>
      <c r="B263" s="282">
        <v>25</v>
      </c>
      <c r="C263" s="312" t="s">
        <v>428</v>
      </c>
      <c r="D263" s="283"/>
      <c r="E263" s="244">
        <v>74</v>
      </c>
      <c r="F263" s="244">
        <v>3</v>
      </c>
      <c r="G263" s="244">
        <f t="shared" si="24"/>
        <v>77</v>
      </c>
      <c r="H263" s="586"/>
      <c r="I263" s="589"/>
      <c r="J263" s="73"/>
      <c r="K263" s="592"/>
      <c r="L263" s="595"/>
      <c r="M263" s="293"/>
      <c r="N263" s="295">
        <f>G259+G260+G261+G262+G263+G264+G265+G266</f>
        <v>1104.49</v>
      </c>
      <c r="O263" s="205">
        <f>N263-350</f>
        <v>754.49</v>
      </c>
    </row>
    <row r="264" spans="1:15" s="294" customFormat="1">
      <c r="A264" s="51">
        <v>6</v>
      </c>
      <c r="B264" s="282">
        <v>24</v>
      </c>
      <c r="C264" s="312" t="s">
        <v>429</v>
      </c>
      <c r="D264" s="283"/>
      <c r="E264" s="244">
        <v>56.25</v>
      </c>
      <c r="F264" s="244">
        <v>3</v>
      </c>
      <c r="G264" s="244">
        <f t="shared" si="24"/>
        <v>59.25</v>
      </c>
      <c r="H264" s="586"/>
      <c r="I264" s="589"/>
      <c r="J264" s="73"/>
      <c r="K264" s="592"/>
      <c r="L264" s="595"/>
      <c r="M264" s="293"/>
      <c r="N264" s="24"/>
    </row>
    <row r="265" spans="1:15" s="294" customFormat="1">
      <c r="A265" s="51">
        <v>7</v>
      </c>
      <c r="B265" s="282">
        <v>26</v>
      </c>
      <c r="C265" s="312" t="s">
        <v>509</v>
      </c>
      <c r="D265" s="283"/>
      <c r="E265" s="244">
        <v>350</v>
      </c>
      <c r="F265" s="244"/>
      <c r="G265" s="244">
        <f t="shared" si="24"/>
        <v>350</v>
      </c>
      <c r="H265" s="586"/>
      <c r="I265" s="589"/>
      <c r="J265" s="73"/>
      <c r="K265" s="592"/>
      <c r="L265" s="595"/>
      <c r="M265" s="293"/>
      <c r="N265" s="24"/>
    </row>
    <row r="266" spans="1:15" s="294" customFormat="1" ht="18.75" thickBot="1">
      <c r="A266" s="52">
        <v>8</v>
      </c>
      <c r="B266" s="413">
        <v>27</v>
      </c>
      <c r="C266" s="414" t="s">
        <v>458</v>
      </c>
      <c r="D266" s="286"/>
      <c r="E266" s="245">
        <v>206</v>
      </c>
      <c r="F266" s="245">
        <v>6</v>
      </c>
      <c r="G266" s="245">
        <f t="shared" si="24"/>
        <v>212</v>
      </c>
      <c r="H266" s="587"/>
      <c r="I266" s="590"/>
      <c r="J266" s="74"/>
      <c r="K266" s="593"/>
      <c r="L266" s="596"/>
      <c r="M266" s="293"/>
      <c r="N266" s="24"/>
    </row>
    <row r="267" spans="1:15" s="294" customFormat="1" ht="18.75" thickBot="1">
      <c r="A267" s="353"/>
      <c r="B267" s="111" t="s">
        <v>487</v>
      </c>
      <c r="C267" s="422" t="s">
        <v>386</v>
      </c>
      <c r="D267" s="169"/>
      <c r="E267" s="54"/>
      <c r="F267" s="54"/>
      <c r="G267" s="54"/>
      <c r="H267" s="54"/>
      <c r="I267" s="170"/>
      <c r="J267" s="126"/>
      <c r="K267" s="288"/>
      <c r="L267" s="183"/>
      <c r="M267" s="293"/>
      <c r="N267" s="24"/>
    </row>
    <row r="268" spans="1:15" s="294" customFormat="1">
      <c r="A268" s="53">
        <v>1</v>
      </c>
      <c r="B268" s="279">
        <v>95</v>
      </c>
      <c r="C268" s="403" t="s">
        <v>382</v>
      </c>
      <c r="D268" s="280"/>
      <c r="E268" s="243">
        <v>38.08</v>
      </c>
      <c r="F268" s="243">
        <v>6</v>
      </c>
      <c r="G268" s="243">
        <f t="shared" ref="G268:G275" si="25">SUM(E268,F268)</f>
        <v>44.08</v>
      </c>
      <c r="H268" s="585"/>
      <c r="I268" s="588">
        <f>SUM(G268:G275)+H268-(MAX(G268:G275))</f>
        <v>309.76000000000005</v>
      </c>
      <c r="J268" s="72"/>
      <c r="K268" s="591">
        <v>5.3009259259259251E-3</v>
      </c>
      <c r="L268" s="594">
        <v>11</v>
      </c>
      <c r="M268" s="293"/>
      <c r="N268" s="24"/>
    </row>
    <row r="269" spans="1:15" s="294" customFormat="1">
      <c r="A269" s="51">
        <v>2</v>
      </c>
      <c r="B269" s="282">
        <v>96</v>
      </c>
      <c r="C269" s="383" t="s">
        <v>384</v>
      </c>
      <c r="D269" s="283"/>
      <c r="E269" s="244">
        <v>59.03</v>
      </c>
      <c r="F269" s="244"/>
      <c r="G269" s="244">
        <f t="shared" si="25"/>
        <v>59.03</v>
      </c>
      <c r="H269" s="586"/>
      <c r="I269" s="589"/>
      <c r="J269" s="73"/>
      <c r="K269" s="592"/>
      <c r="L269" s="595"/>
      <c r="M269" s="293"/>
      <c r="N269" s="24"/>
    </row>
    <row r="270" spans="1:15" s="294" customFormat="1">
      <c r="A270" s="51">
        <v>3</v>
      </c>
      <c r="B270" s="282">
        <v>94</v>
      </c>
      <c r="C270" s="383" t="s">
        <v>385</v>
      </c>
      <c r="D270" s="283"/>
      <c r="E270" s="244">
        <v>64</v>
      </c>
      <c r="F270" s="244"/>
      <c r="G270" s="244">
        <f t="shared" si="25"/>
        <v>64</v>
      </c>
      <c r="H270" s="586"/>
      <c r="I270" s="589"/>
      <c r="J270" s="73"/>
      <c r="K270" s="592"/>
      <c r="L270" s="595"/>
      <c r="M270" s="293"/>
      <c r="N270" s="24"/>
    </row>
    <row r="271" spans="1:15" s="294" customFormat="1">
      <c r="A271" s="51">
        <v>4</v>
      </c>
      <c r="B271" s="282">
        <v>93</v>
      </c>
      <c r="C271" s="403" t="s">
        <v>383</v>
      </c>
      <c r="D271" s="283"/>
      <c r="E271" s="244">
        <v>47.37</v>
      </c>
      <c r="F271" s="244">
        <v>3</v>
      </c>
      <c r="G271" s="244">
        <f t="shared" si="25"/>
        <v>50.37</v>
      </c>
      <c r="H271" s="586"/>
      <c r="I271" s="589"/>
      <c r="J271" s="73"/>
      <c r="K271" s="592"/>
      <c r="L271" s="595"/>
      <c r="M271" s="293"/>
      <c r="N271" s="295">
        <f>G268+G269+G270+G271+G272+G273+G274+G275</f>
        <v>373.76000000000005</v>
      </c>
      <c r="O271" s="205">
        <f>N271-64</f>
        <v>309.76000000000005</v>
      </c>
    </row>
    <row r="272" spans="1:15" s="294" customFormat="1">
      <c r="A272" s="51">
        <v>5</v>
      </c>
      <c r="B272" s="282">
        <v>99</v>
      </c>
      <c r="C272" s="383" t="s">
        <v>438</v>
      </c>
      <c r="D272" s="283"/>
      <c r="E272" s="244">
        <v>28.99</v>
      </c>
      <c r="F272" s="244">
        <v>3</v>
      </c>
      <c r="G272" s="244">
        <f t="shared" si="25"/>
        <v>31.99</v>
      </c>
      <c r="H272" s="586"/>
      <c r="I272" s="589"/>
      <c r="J272" s="73"/>
      <c r="K272" s="592"/>
      <c r="L272" s="595"/>
      <c r="M272" s="293"/>
      <c r="N272" s="24"/>
    </row>
    <row r="273" spans="1:15" s="294" customFormat="1">
      <c r="A273" s="51">
        <v>6</v>
      </c>
      <c r="B273" s="282">
        <v>98</v>
      </c>
      <c r="C273" s="383" t="s">
        <v>381</v>
      </c>
      <c r="D273" s="283"/>
      <c r="E273" s="244">
        <v>38.86</v>
      </c>
      <c r="F273" s="244"/>
      <c r="G273" s="244">
        <f t="shared" si="25"/>
        <v>38.86</v>
      </c>
      <c r="H273" s="586"/>
      <c r="I273" s="589"/>
      <c r="J273" s="73"/>
      <c r="K273" s="592"/>
      <c r="L273" s="595"/>
      <c r="M273" s="293"/>
      <c r="N273" s="24"/>
    </row>
    <row r="274" spans="1:15" s="294" customFormat="1">
      <c r="A274" s="51">
        <v>7</v>
      </c>
      <c r="B274" s="282">
        <v>100</v>
      </c>
      <c r="C274" s="403" t="s">
        <v>379</v>
      </c>
      <c r="D274" s="283"/>
      <c r="E274" s="244">
        <v>33.43</v>
      </c>
      <c r="F274" s="244"/>
      <c r="G274" s="244">
        <f t="shared" si="25"/>
        <v>33.43</v>
      </c>
      <c r="H274" s="586"/>
      <c r="I274" s="589"/>
      <c r="J274" s="73"/>
      <c r="K274" s="592"/>
      <c r="L274" s="595"/>
      <c r="M274" s="293"/>
      <c r="N274" s="24"/>
    </row>
    <row r="275" spans="1:15" s="294" customFormat="1" ht="18.75" thickBot="1">
      <c r="A275" s="52">
        <v>8</v>
      </c>
      <c r="B275" s="285">
        <v>92</v>
      </c>
      <c r="C275" s="423" t="s">
        <v>380</v>
      </c>
      <c r="D275" s="286"/>
      <c r="E275" s="245">
        <v>52</v>
      </c>
      <c r="F275" s="245"/>
      <c r="G275" s="245">
        <f t="shared" si="25"/>
        <v>52</v>
      </c>
      <c r="H275" s="587"/>
      <c r="I275" s="590"/>
      <c r="J275" s="74"/>
      <c r="K275" s="593"/>
      <c r="L275" s="596"/>
      <c r="M275" s="293"/>
      <c r="N275" s="24"/>
    </row>
    <row r="276" spans="1:15" ht="18.75" thickBot="1">
      <c r="A276" s="353"/>
      <c r="B276" s="111" t="s">
        <v>488</v>
      </c>
      <c r="C276" s="384" t="s">
        <v>393</v>
      </c>
      <c r="D276" s="370"/>
      <c r="E276" s="54"/>
      <c r="F276" s="54"/>
      <c r="G276" s="54"/>
      <c r="H276" s="54"/>
      <c r="I276" s="170"/>
      <c r="J276" s="126"/>
      <c r="K276" s="288"/>
      <c r="L276" s="183"/>
    </row>
    <row r="277" spans="1:15">
      <c r="A277" s="427">
        <v>1</v>
      </c>
      <c r="B277" s="430">
        <v>346</v>
      </c>
      <c r="C277" s="324" t="s">
        <v>391</v>
      </c>
      <c r="D277" s="371"/>
      <c r="E277" s="416">
        <v>34.090000000000003</v>
      </c>
      <c r="F277" s="416">
        <v>9</v>
      </c>
      <c r="G277" s="416">
        <f>E277+F277</f>
        <v>43.09</v>
      </c>
      <c r="H277" s="585"/>
      <c r="I277" s="588">
        <f>SUM(G277:G284)+H277-(MAX(G277:G284))</f>
        <v>332.04999999999995</v>
      </c>
      <c r="J277" s="72"/>
      <c r="K277" s="591"/>
      <c r="L277" s="594">
        <v>16</v>
      </c>
    </row>
    <row r="278" spans="1:15">
      <c r="A278" s="428">
        <v>2</v>
      </c>
      <c r="B278" s="431">
        <v>345</v>
      </c>
      <c r="C278" s="313" t="s">
        <v>389</v>
      </c>
      <c r="D278" s="372"/>
      <c r="E278" s="417">
        <v>70.61</v>
      </c>
      <c r="F278" s="417"/>
      <c r="G278" s="417">
        <f t="shared" ref="G278:G284" si="26">E278+F278</f>
        <v>70.61</v>
      </c>
      <c r="H278" s="586"/>
      <c r="I278" s="589"/>
      <c r="J278" s="73"/>
      <c r="K278" s="592"/>
      <c r="L278" s="595"/>
    </row>
    <row r="279" spans="1:15">
      <c r="A279" s="428">
        <v>3</v>
      </c>
      <c r="B279" s="431">
        <v>344</v>
      </c>
      <c r="C279" s="313" t="s">
        <v>392</v>
      </c>
      <c r="D279" s="372"/>
      <c r="E279" s="417">
        <v>39.590000000000003</v>
      </c>
      <c r="F279" s="417">
        <v>3</v>
      </c>
      <c r="G279" s="417">
        <f t="shared" si="26"/>
        <v>42.59</v>
      </c>
      <c r="H279" s="586"/>
      <c r="I279" s="589"/>
      <c r="J279" s="73"/>
      <c r="K279" s="592"/>
      <c r="L279" s="595"/>
    </row>
    <row r="280" spans="1:15">
      <c r="A280" s="428">
        <v>4</v>
      </c>
      <c r="B280" s="431">
        <v>347</v>
      </c>
      <c r="C280" s="313" t="s">
        <v>390</v>
      </c>
      <c r="D280" s="372"/>
      <c r="E280" s="417">
        <v>37.57</v>
      </c>
      <c r="F280" s="417"/>
      <c r="G280" s="417">
        <f t="shared" si="26"/>
        <v>37.57</v>
      </c>
      <c r="H280" s="586"/>
      <c r="I280" s="589"/>
      <c r="J280" s="73"/>
      <c r="K280" s="592"/>
      <c r="L280" s="595"/>
      <c r="N280" s="155">
        <f>G277+G278+G279+G280+G281+G282+G283+G284</f>
        <v>682.05</v>
      </c>
      <c r="O280" s="205">
        <f>N280-350</f>
        <v>332.04999999999995</v>
      </c>
    </row>
    <row r="281" spans="1:15">
      <c r="A281" s="428">
        <v>5</v>
      </c>
      <c r="B281" s="431">
        <v>348</v>
      </c>
      <c r="C281" s="313" t="s">
        <v>387</v>
      </c>
      <c r="D281" s="372"/>
      <c r="E281" s="417">
        <v>49.49</v>
      </c>
      <c r="F281" s="417"/>
      <c r="G281" s="417">
        <f t="shared" si="26"/>
        <v>49.49</v>
      </c>
      <c r="H281" s="586"/>
      <c r="I281" s="589"/>
      <c r="J281" s="73"/>
      <c r="K281" s="592"/>
      <c r="L281" s="595"/>
    </row>
    <row r="282" spans="1:15">
      <c r="A282" s="428">
        <v>6</v>
      </c>
      <c r="B282" s="431">
        <v>350</v>
      </c>
      <c r="C282" s="313" t="s">
        <v>453</v>
      </c>
      <c r="D282" s="372"/>
      <c r="E282" s="417">
        <v>55.89</v>
      </c>
      <c r="F282" s="417"/>
      <c r="G282" s="417">
        <f t="shared" si="26"/>
        <v>55.89</v>
      </c>
      <c r="H282" s="586"/>
      <c r="I282" s="589"/>
      <c r="J282" s="73"/>
      <c r="K282" s="592"/>
      <c r="L282" s="595"/>
    </row>
    <row r="283" spans="1:15" ht="26.45" customHeight="1" thickBot="1">
      <c r="A283" s="428">
        <v>7</v>
      </c>
      <c r="B283" s="503">
        <v>349</v>
      </c>
      <c r="C283" s="325" t="s">
        <v>388</v>
      </c>
      <c r="D283" s="504"/>
      <c r="E283" s="424">
        <v>32.81</v>
      </c>
      <c r="F283" s="424"/>
      <c r="G283" s="424">
        <f t="shared" si="26"/>
        <v>32.81</v>
      </c>
      <c r="H283" s="586"/>
      <c r="I283" s="589"/>
      <c r="J283" s="73"/>
      <c r="K283" s="592"/>
      <c r="L283" s="595"/>
    </row>
    <row r="284" spans="1:15" ht="1.1499999999999999" customHeight="1" thickBot="1">
      <c r="A284" s="429">
        <v>8</v>
      </c>
      <c r="B284" s="443"/>
      <c r="C284" s="412"/>
      <c r="D284" s="385"/>
      <c r="E284" s="419"/>
      <c r="F284" s="419">
        <v>350</v>
      </c>
      <c r="G284" s="426">
        <f t="shared" si="26"/>
        <v>350</v>
      </c>
      <c r="H284" s="587"/>
      <c r="I284" s="590"/>
      <c r="J284" s="74"/>
      <c r="K284" s="593"/>
      <c r="L284" s="596"/>
    </row>
    <row r="285" spans="1:15" s="294" customFormat="1" ht="21" thickBot="1">
      <c r="A285" s="182"/>
      <c r="B285" s="111" t="s">
        <v>489</v>
      </c>
      <c r="C285" s="315" t="s">
        <v>159</v>
      </c>
      <c r="D285" s="102"/>
      <c r="E285" s="54"/>
      <c r="F285" s="54"/>
      <c r="G285" s="54"/>
      <c r="H285" s="54"/>
      <c r="I285" s="54"/>
      <c r="J285" s="126"/>
      <c r="K285" s="126"/>
      <c r="L285" s="183"/>
      <c r="M285" s="293"/>
      <c r="N285" s="24"/>
    </row>
    <row r="286" spans="1:15" s="294" customFormat="1">
      <c r="A286" s="53">
        <v>1</v>
      </c>
      <c r="B286" s="279">
        <v>230</v>
      </c>
      <c r="C286" s="352" t="s">
        <v>160</v>
      </c>
      <c r="D286" s="296"/>
      <c r="E286" s="243">
        <v>24.71</v>
      </c>
      <c r="F286" s="243"/>
      <c r="G286" s="243">
        <f t="shared" ref="G286:G293" si="27">SUM(E286,F286)</f>
        <v>24.71</v>
      </c>
      <c r="H286" s="585"/>
      <c r="I286" s="588">
        <f>SUM(G286:G293)+H286-(MAX(G286:G293))</f>
        <v>321.19</v>
      </c>
      <c r="J286" s="72"/>
      <c r="K286" s="591">
        <v>3.9120370370370368E-3</v>
      </c>
      <c r="L286" s="594">
        <v>14</v>
      </c>
      <c r="M286" s="293"/>
      <c r="N286" s="24"/>
    </row>
    <row r="287" spans="1:15" s="294" customFormat="1">
      <c r="A287" s="51">
        <v>2</v>
      </c>
      <c r="B287" s="282">
        <v>229</v>
      </c>
      <c r="C287" s="347" t="s">
        <v>394</v>
      </c>
      <c r="D287" s="297"/>
      <c r="E287" s="244">
        <v>36.42</v>
      </c>
      <c r="F287" s="244">
        <v>8</v>
      </c>
      <c r="G287" s="244">
        <f t="shared" si="27"/>
        <v>44.42</v>
      </c>
      <c r="H287" s="586"/>
      <c r="I287" s="589"/>
      <c r="J287" s="73"/>
      <c r="K287" s="592"/>
      <c r="L287" s="595"/>
      <c r="M287" s="293"/>
      <c r="N287" s="24"/>
    </row>
    <row r="288" spans="1:15" s="294" customFormat="1">
      <c r="A288" s="51">
        <v>3</v>
      </c>
      <c r="B288" s="282">
        <v>238</v>
      </c>
      <c r="C288" s="347" t="s">
        <v>395</v>
      </c>
      <c r="D288" s="297"/>
      <c r="E288" s="244">
        <v>62.46</v>
      </c>
      <c r="F288" s="244">
        <v>5</v>
      </c>
      <c r="G288" s="244">
        <f t="shared" si="27"/>
        <v>67.460000000000008</v>
      </c>
      <c r="H288" s="586"/>
      <c r="I288" s="589"/>
      <c r="J288" s="73"/>
      <c r="K288" s="592"/>
      <c r="L288" s="595"/>
      <c r="M288" s="293"/>
      <c r="N288" s="24"/>
    </row>
    <row r="289" spans="1:17" s="294" customFormat="1">
      <c r="A289" s="51">
        <v>4</v>
      </c>
      <c r="B289" s="282">
        <v>239</v>
      </c>
      <c r="C289" s="347" t="s">
        <v>396</v>
      </c>
      <c r="D289" s="297"/>
      <c r="E289" s="244">
        <v>51.81</v>
      </c>
      <c r="F289" s="244">
        <v>3</v>
      </c>
      <c r="G289" s="244">
        <f t="shared" si="27"/>
        <v>54.81</v>
      </c>
      <c r="H289" s="586"/>
      <c r="I289" s="589"/>
      <c r="J289" s="73"/>
      <c r="K289" s="592"/>
      <c r="L289" s="595"/>
      <c r="M289" s="293"/>
      <c r="N289" s="24"/>
    </row>
    <row r="290" spans="1:17" s="294" customFormat="1">
      <c r="A290" s="51">
        <v>5</v>
      </c>
      <c r="B290" s="282">
        <v>228</v>
      </c>
      <c r="C290" s="347" t="s">
        <v>397</v>
      </c>
      <c r="D290" s="297"/>
      <c r="E290" s="244">
        <v>35.04</v>
      </c>
      <c r="F290" s="244"/>
      <c r="G290" s="244">
        <f t="shared" si="27"/>
        <v>35.04</v>
      </c>
      <c r="H290" s="586"/>
      <c r="I290" s="589"/>
      <c r="J290" s="73"/>
      <c r="K290" s="592"/>
      <c r="L290" s="595"/>
      <c r="M290" s="293"/>
      <c r="N290" s="295">
        <f>G286+G287+G288+G289+G290+G291+G292+G293</f>
        <v>399.58</v>
      </c>
      <c r="O290" s="373">
        <f>N290-78.39</f>
        <v>321.19</v>
      </c>
      <c r="Q290" s="373"/>
    </row>
    <row r="291" spans="1:17" s="294" customFormat="1">
      <c r="A291" s="51">
        <v>6</v>
      </c>
      <c r="B291" s="282">
        <v>227</v>
      </c>
      <c r="C291" s="347" t="s">
        <v>398</v>
      </c>
      <c r="D291" s="297"/>
      <c r="E291" s="244">
        <v>72.39</v>
      </c>
      <c r="F291" s="244">
        <v>6</v>
      </c>
      <c r="G291" s="244">
        <f t="shared" si="27"/>
        <v>78.39</v>
      </c>
      <c r="H291" s="586"/>
      <c r="I291" s="589"/>
      <c r="J291" s="73"/>
      <c r="K291" s="592"/>
      <c r="L291" s="595"/>
      <c r="M291" s="293"/>
      <c r="N291" s="24"/>
    </row>
    <row r="292" spans="1:17" s="294" customFormat="1">
      <c r="A292" s="51">
        <v>7</v>
      </c>
      <c r="B292" s="282">
        <v>226</v>
      </c>
      <c r="C292" s="347" t="s">
        <v>399</v>
      </c>
      <c r="D292" s="297"/>
      <c r="E292" s="244">
        <v>40.58</v>
      </c>
      <c r="F292" s="244">
        <v>8</v>
      </c>
      <c r="G292" s="244">
        <f t="shared" si="27"/>
        <v>48.58</v>
      </c>
      <c r="H292" s="586"/>
      <c r="I292" s="589"/>
      <c r="J292" s="73"/>
      <c r="K292" s="592"/>
      <c r="L292" s="595"/>
      <c r="M292" s="293"/>
      <c r="N292" s="24"/>
    </row>
    <row r="293" spans="1:17" s="294" customFormat="1" ht="18.75" thickBot="1">
      <c r="A293" s="52">
        <v>8</v>
      </c>
      <c r="B293" s="285">
        <v>225</v>
      </c>
      <c r="C293" s="340" t="s">
        <v>400</v>
      </c>
      <c r="D293" s="298"/>
      <c r="E293" s="245">
        <v>46.17</v>
      </c>
      <c r="F293" s="245"/>
      <c r="G293" s="245">
        <f t="shared" si="27"/>
        <v>46.17</v>
      </c>
      <c r="H293" s="587"/>
      <c r="I293" s="590"/>
      <c r="J293" s="74"/>
      <c r="K293" s="593"/>
      <c r="L293" s="596"/>
      <c r="M293" s="293"/>
      <c r="N293" s="24"/>
    </row>
    <row r="294" spans="1:17" s="294" customFormat="1" ht="21" thickBot="1">
      <c r="A294" s="182"/>
      <c r="B294" s="111" t="s">
        <v>490</v>
      </c>
      <c r="C294" s="315" t="s">
        <v>162</v>
      </c>
      <c r="D294" s="130"/>
      <c r="E294" s="54"/>
      <c r="F294" s="54"/>
      <c r="G294" s="54"/>
      <c r="H294" s="54"/>
      <c r="I294" s="54"/>
      <c r="J294" s="126"/>
      <c r="K294" s="126"/>
      <c r="L294" s="183"/>
      <c r="M294" s="293"/>
      <c r="N294" s="24"/>
    </row>
    <row r="295" spans="1:17" s="294" customFormat="1" ht="22.5" customHeight="1">
      <c r="A295" s="53">
        <v>1</v>
      </c>
      <c r="B295" s="279">
        <v>191</v>
      </c>
      <c r="C295" s="316" t="s">
        <v>401</v>
      </c>
      <c r="D295" s="280"/>
      <c r="E295" s="243">
        <v>38.79</v>
      </c>
      <c r="F295" s="243"/>
      <c r="G295" s="243">
        <f t="shared" ref="G295:G302" si="28">SUM(E295,F295)</f>
        <v>38.79</v>
      </c>
      <c r="H295" s="585"/>
      <c r="I295" s="588">
        <f>SUM(G295:G302)+H295-(MAX(G295:G302))</f>
        <v>328.21000000000004</v>
      </c>
      <c r="J295" s="72"/>
      <c r="K295" s="591">
        <v>4.0972222222222226E-3</v>
      </c>
      <c r="L295" s="594">
        <v>15</v>
      </c>
      <c r="M295" s="293"/>
      <c r="N295" s="24"/>
      <c r="P295" s="388"/>
    </row>
    <row r="296" spans="1:17" s="294" customFormat="1" ht="24" customHeight="1">
      <c r="A296" s="51">
        <v>2</v>
      </c>
      <c r="B296" s="282">
        <v>190</v>
      </c>
      <c r="C296" s="317" t="s">
        <v>402</v>
      </c>
      <c r="D296" s="283"/>
      <c r="E296" s="244">
        <v>56.84</v>
      </c>
      <c r="F296" s="244"/>
      <c r="G296" s="244">
        <f t="shared" si="28"/>
        <v>56.84</v>
      </c>
      <c r="H296" s="586"/>
      <c r="I296" s="589"/>
      <c r="J296" s="73"/>
      <c r="K296" s="592"/>
      <c r="L296" s="595"/>
      <c r="M296" s="293"/>
      <c r="N296" s="24"/>
      <c r="P296" s="388"/>
    </row>
    <row r="297" spans="1:17" s="294" customFormat="1" ht="18.75" customHeight="1">
      <c r="A297" s="51">
        <v>3</v>
      </c>
      <c r="B297" s="282">
        <v>189</v>
      </c>
      <c r="C297" s="317" t="s">
        <v>430</v>
      </c>
      <c r="D297" s="283"/>
      <c r="E297" s="244">
        <v>47.59</v>
      </c>
      <c r="F297" s="244"/>
      <c r="G297" s="244">
        <f t="shared" si="28"/>
        <v>47.59</v>
      </c>
      <c r="H297" s="586"/>
      <c r="I297" s="589"/>
      <c r="J297" s="73"/>
      <c r="K297" s="592"/>
      <c r="L297" s="595"/>
      <c r="M297" s="293"/>
      <c r="N297" s="24"/>
      <c r="P297" s="388"/>
    </row>
    <row r="298" spans="1:17" s="294" customFormat="1">
      <c r="A298" s="51">
        <v>4</v>
      </c>
      <c r="B298" s="282">
        <v>198</v>
      </c>
      <c r="C298" s="317" t="s">
        <v>403</v>
      </c>
      <c r="D298" s="283"/>
      <c r="E298" s="244">
        <v>34</v>
      </c>
      <c r="F298" s="244"/>
      <c r="G298" s="244">
        <f t="shared" si="28"/>
        <v>34</v>
      </c>
      <c r="H298" s="586"/>
      <c r="I298" s="589"/>
      <c r="J298" s="73"/>
      <c r="K298" s="592"/>
      <c r="L298" s="595"/>
      <c r="M298" s="293"/>
      <c r="N298" s="24"/>
      <c r="P298" s="388"/>
    </row>
    <row r="299" spans="1:17" s="294" customFormat="1">
      <c r="A299" s="51">
        <v>5</v>
      </c>
      <c r="B299" s="282">
        <v>184</v>
      </c>
      <c r="C299" s="317" t="s">
        <v>404</v>
      </c>
      <c r="D299" s="283"/>
      <c r="E299" s="244">
        <v>57.65</v>
      </c>
      <c r="F299" s="244"/>
      <c r="G299" s="244">
        <f t="shared" si="28"/>
        <v>57.65</v>
      </c>
      <c r="H299" s="586"/>
      <c r="I299" s="589"/>
      <c r="J299" s="73"/>
      <c r="K299" s="592"/>
      <c r="L299" s="595"/>
      <c r="M299" s="293"/>
      <c r="N299" s="295">
        <f>G295+G296+G297+G298+G299+G300+G301+G302</f>
        <v>406.21000000000004</v>
      </c>
      <c r="O299" s="373">
        <f>N299-78</f>
        <v>328.21000000000004</v>
      </c>
      <c r="P299" s="388"/>
    </row>
    <row r="300" spans="1:17" s="294" customFormat="1">
      <c r="A300" s="51">
        <v>6</v>
      </c>
      <c r="B300" s="282">
        <v>185</v>
      </c>
      <c r="C300" s="387" t="s">
        <v>405</v>
      </c>
      <c r="D300" s="283"/>
      <c r="E300" s="244">
        <v>37.049999999999997</v>
      </c>
      <c r="F300" s="244"/>
      <c r="G300" s="244">
        <f t="shared" si="28"/>
        <v>37.049999999999997</v>
      </c>
      <c r="H300" s="586"/>
      <c r="I300" s="589"/>
      <c r="J300" s="73"/>
      <c r="K300" s="592"/>
      <c r="L300" s="595"/>
      <c r="M300" s="293"/>
      <c r="N300" s="24"/>
      <c r="P300" s="388"/>
    </row>
    <row r="301" spans="1:17" s="294" customFormat="1">
      <c r="A301" s="51">
        <v>7</v>
      </c>
      <c r="B301" s="282">
        <v>186</v>
      </c>
      <c r="C301" s="317" t="s">
        <v>431</v>
      </c>
      <c r="D301" s="283"/>
      <c r="E301" s="244">
        <v>72</v>
      </c>
      <c r="F301" s="244">
        <v>6</v>
      </c>
      <c r="G301" s="244">
        <f t="shared" si="28"/>
        <v>78</v>
      </c>
      <c r="H301" s="586"/>
      <c r="I301" s="589"/>
      <c r="J301" s="73"/>
      <c r="K301" s="592"/>
      <c r="L301" s="595"/>
      <c r="M301" s="293"/>
      <c r="N301" s="24"/>
      <c r="P301" s="388"/>
    </row>
    <row r="302" spans="1:17" s="294" customFormat="1" ht="24" customHeight="1" thickBot="1">
      <c r="A302" s="52">
        <v>8</v>
      </c>
      <c r="B302" s="285">
        <v>187</v>
      </c>
      <c r="C302" s="319" t="s">
        <v>432</v>
      </c>
      <c r="D302" s="286"/>
      <c r="E302" s="245">
        <v>56.29</v>
      </c>
      <c r="F302" s="245"/>
      <c r="G302" s="245">
        <f t="shared" si="28"/>
        <v>56.29</v>
      </c>
      <c r="H302" s="587"/>
      <c r="I302" s="590"/>
      <c r="J302" s="74"/>
      <c r="K302" s="593"/>
      <c r="L302" s="596"/>
      <c r="M302" s="293"/>
      <c r="N302" s="24"/>
      <c r="P302" s="388"/>
    </row>
    <row r="303" spans="1:17" s="294" customFormat="1" ht="18.75" thickBot="1">
      <c r="A303" s="353"/>
      <c r="B303" s="111" t="s">
        <v>491</v>
      </c>
      <c r="C303" s="201" t="s">
        <v>161</v>
      </c>
      <c r="D303" s="169"/>
      <c r="E303" s="54"/>
      <c r="F303" s="54"/>
      <c r="G303" s="54"/>
      <c r="H303" s="54"/>
      <c r="I303" s="170"/>
      <c r="J303" s="126"/>
      <c r="K303" s="288"/>
      <c r="L303" s="183"/>
      <c r="M303" s="293"/>
      <c r="N303" s="24"/>
      <c r="P303" s="374"/>
    </row>
    <row r="304" spans="1:17" s="294" customFormat="1">
      <c r="A304" s="53">
        <v>1</v>
      </c>
      <c r="B304" s="279">
        <v>62</v>
      </c>
      <c r="C304" s="352" t="s">
        <v>406</v>
      </c>
      <c r="D304" s="280"/>
      <c r="E304" s="243">
        <v>52.85</v>
      </c>
      <c r="F304" s="243"/>
      <c r="G304" s="243">
        <f>E304+F304</f>
        <v>52.85</v>
      </c>
      <c r="H304" s="585"/>
      <c r="I304" s="588">
        <f>SUM(G304:G311)+H304-(MAX(G304:G311))</f>
        <v>476.12</v>
      </c>
      <c r="J304" s="72"/>
      <c r="K304" s="591"/>
      <c r="L304" s="594">
        <v>33</v>
      </c>
      <c r="M304" s="293"/>
      <c r="N304" s="24"/>
      <c r="P304" s="375"/>
    </row>
    <row r="305" spans="1:18" s="294" customFormat="1">
      <c r="A305" s="51">
        <v>2</v>
      </c>
      <c r="B305" s="282">
        <v>63</v>
      </c>
      <c r="C305" s="347" t="s">
        <v>407</v>
      </c>
      <c r="D305" s="283"/>
      <c r="E305" s="244">
        <v>70</v>
      </c>
      <c r="F305" s="244"/>
      <c r="G305" s="244">
        <f t="shared" ref="G305:G311" si="29">E305+F305</f>
        <v>70</v>
      </c>
      <c r="H305" s="586"/>
      <c r="I305" s="589"/>
      <c r="J305" s="73"/>
      <c r="K305" s="592"/>
      <c r="L305" s="595"/>
      <c r="M305" s="293"/>
      <c r="N305" s="24"/>
      <c r="P305" s="375"/>
    </row>
    <row r="306" spans="1:18" s="294" customFormat="1">
      <c r="A306" s="51">
        <v>3</v>
      </c>
      <c r="B306" s="282">
        <v>64</v>
      </c>
      <c r="C306" s="347" t="s">
        <v>410</v>
      </c>
      <c r="D306" s="283"/>
      <c r="E306" s="244">
        <v>73</v>
      </c>
      <c r="F306" s="244"/>
      <c r="G306" s="244">
        <f t="shared" si="29"/>
        <v>73</v>
      </c>
      <c r="H306" s="586"/>
      <c r="I306" s="589"/>
      <c r="J306" s="73"/>
      <c r="K306" s="592"/>
      <c r="L306" s="595"/>
      <c r="M306" s="293"/>
      <c r="N306" s="24"/>
      <c r="P306" s="375"/>
    </row>
    <row r="307" spans="1:18" s="294" customFormat="1">
      <c r="A307" s="51">
        <v>4</v>
      </c>
      <c r="B307" s="282">
        <v>65</v>
      </c>
      <c r="C307" s="318" t="s">
        <v>408</v>
      </c>
      <c r="D307" s="283"/>
      <c r="E307" s="244">
        <v>61</v>
      </c>
      <c r="F307" s="244"/>
      <c r="G307" s="244">
        <f t="shared" si="29"/>
        <v>61</v>
      </c>
      <c r="H307" s="586"/>
      <c r="I307" s="589"/>
      <c r="J307" s="73"/>
      <c r="K307" s="592"/>
      <c r="L307" s="595"/>
      <c r="M307" s="293"/>
      <c r="N307" s="295">
        <f>G304+G305+G306+G307+G308+G309+G310+G311</f>
        <v>826.12</v>
      </c>
      <c r="O307" s="373">
        <f>N307-350</f>
        <v>476.12</v>
      </c>
      <c r="P307" s="375"/>
    </row>
    <row r="308" spans="1:18" s="294" customFormat="1">
      <c r="A308" s="51">
        <v>5</v>
      </c>
      <c r="B308" s="282">
        <v>66</v>
      </c>
      <c r="C308" s="318" t="s">
        <v>409</v>
      </c>
      <c r="D308" s="283"/>
      <c r="E308" s="244">
        <v>92.53</v>
      </c>
      <c r="F308" s="244"/>
      <c r="G308" s="244">
        <f t="shared" si="29"/>
        <v>92.53</v>
      </c>
      <c r="H308" s="586"/>
      <c r="I308" s="589"/>
      <c r="J308" s="73"/>
      <c r="K308" s="592"/>
      <c r="L308" s="595"/>
      <c r="M308" s="293"/>
      <c r="N308" s="24"/>
      <c r="P308" s="375"/>
    </row>
    <row r="309" spans="1:18" s="294" customFormat="1">
      <c r="A309" s="51">
        <v>6</v>
      </c>
      <c r="B309" s="282">
        <v>67</v>
      </c>
      <c r="C309" s="318" t="s">
        <v>454</v>
      </c>
      <c r="D309" s="283"/>
      <c r="E309" s="244">
        <v>52.81</v>
      </c>
      <c r="F309" s="244">
        <v>3</v>
      </c>
      <c r="G309" s="244">
        <f t="shared" si="29"/>
        <v>55.81</v>
      </c>
      <c r="H309" s="586"/>
      <c r="I309" s="589"/>
      <c r="J309" s="73"/>
      <c r="K309" s="592"/>
      <c r="L309" s="595"/>
      <c r="M309" s="293"/>
      <c r="N309" s="24"/>
      <c r="P309" s="375"/>
    </row>
    <row r="310" spans="1:18" s="294" customFormat="1">
      <c r="A310" s="51">
        <v>7</v>
      </c>
      <c r="B310" s="282">
        <v>68</v>
      </c>
      <c r="C310" s="318" t="s">
        <v>455</v>
      </c>
      <c r="D310" s="283"/>
      <c r="E310" s="244">
        <v>59.93</v>
      </c>
      <c r="F310" s="244">
        <v>11</v>
      </c>
      <c r="G310" s="244">
        <f t="shared" si="29"/>
        <v>70.930000000000007</v>
      </c>
      <c r="H310" s="586"/>
      <c r="I310" s="589"/>
      <c r="J310" s="73"/>
      <c r="K310" s="592"/>
      <c r="L310" s="595"/>
      <c r="M310" s="293"/>
      <c r="N310" s="24"/>
      <c r="P310" s="375"/>
    </row>
    <row r="311" spans="1:18" s="294" customFormat="1" ht="18.75" hidden="1" thickBot="1">
      <c r="A311" s="52">
        <v>8</v>
      </c>
      <c r="B311" s="273"/>
      <c r="C311" s="411"/>
      <c r="D311" s="286"/>
      <c r="E311" s="245"/>
      <c r="F311" s="245">
        <v>350</v>
      </c>
      <c r="G311" s="245">
        <f t="shared" si="29"/>
        <v>350</v>
      </c>
      <c r="H311" s="587"/>
      <c r="I311" s="590"/>
      <c r="J311" s="74"/>
      <c r="K311" s="593"/>
      <c r="L311" s="596"/>
      <c r="M311" s="293"/>
      <c r="N311" s="24"/>
      <c r="P311" s="375"/>
    </row>
    <row r="312" spans="1:18" s="294" customFormat="1" ht="21" thickBot="1">
      <c r="A312" s="182"/>
      <c r="B312" s="111" t="s">
        <v>492</v>
      </c>
      <c r="C312" s="204" t="s">
        <v>163</v>
      </c>
      <c r="D312" s="130"/>
      <c r="E312" s="54"/>
      <c r="F312" s="54"/>
      <c r="G312" s="54"/>
      <c r="H312" s="54"/>
      <c r="I312" s="54"/>
      <c r="J312" s="126"/>
      <c r="K312" s="126"/>
      <c r="L312" s="183"/>
      <c r="M312" s="293"/>
      <c r="N312" s="24"/>
    </row>
    <row r="313" spans="1:18" s="294" customFormat="1">
      <c r="A313" s="427">
        <v>1</v>
      </c>
      <c r="B313" s="430">
        <v>234</v>
      </c>
      <c r="C313" s="341" t="s">
        <v>411</v>
      </c>
      <c r="D313" s="144"/>
      <c r="E313" s="416">
        <v>46.33</v>
      </c>
      <c r="F313" s="416">
        <v>5</v>
      </c>
      <c r="G313" s="416">
        <f t="shared" ref="G313:G320" si="30">SUM(E313,F313)</f>
        <v>51.33</v>
      </c>
      <c r="H313" s="585"/>
      <c r="I313" s="588">
        <f>SUM(G313:G320)+H313-(MAX(G313:G320))</f>
        <v>446.05999999999995</v>
      </c>
      <c r="J313" s="72"/>
      <c r="K313" s="591">
        <v>6.6666666666666671E-3</v>
      </c>
      <c r="L313" s="594">
        <v>31</v>
      </c>
      <c r="M313" s="293"/>
      <c r="N313" s="24"/>
    </row>
    <row r="314" spans="1:18" s="294" customFormat="1">
      <c r="A314" s="428">
        <v>2</v>
      </c>
      <c r="B314" s="431">
        <v>235</v>
      </c>
      <c r="C314" s="342" t="s">
        <v>412</v>
      </c>
      <c r="D314" s="145"/>
      <c r="E314" s="417">
        <v>61</v>
      </c>
      <c r="F314" s="417">
        <v>3</v>
      </c>
      <c r="G314" s="417">
        <f t="shared" si="30"/>
        <v>64</v>
      </c>
      <c r="H314" s="586"/>
      <c r="I314" s="589"/>
      <c r="J314" s="73"/>
      <c r="K314" s="592"/>
      <c r="L314" s="595"/>
      <c r="M314" s="293"/>
      <c r="N314" s="24"/>
    </row>
    <row r="315" spans="1:18" s="294" customFormat="1">
      <c r="A315" s="428">
        <v>3</v>
      </c>
      <c r="B315" s="431">
        <v>236</v>
      </c>
      <c r="C315" s="342" t="s">
        <v>413</v>
      </c>
      <c r="D315" s="145"/>
      <c r="E315" s="417">
        <v>50.48</v>
      </c>
      <c r="F315" s="417"/>
      <c r="G315" s="417">
        <f t="shared" si="30"/>
        <v>50.48</v>
      </c>
      <c r="H315" s="586"/>
      <c r="I315" s="589"/>
      <c r="J315" s="73"/>
      <c r="K315" s="592"/>
      <c r="L315" s="595"/>
      <c r="M315" s="293"/>
      <c r="N315" s="24"/>
    </row>
    <row r="316" spans="1:18" s="294" customFormat="1">
      <c r="A316" s="428">
        <v>4</v>
      </c>
      <c r="B316" s="444">
        <v>237</v>
      </c>
      <c r="C316" s="342" t="s">
        <v>414</v>
      </c>
      <c r="D316" s="145"/>
      <c r="E316" s="417">
        <v>50.94</v>
      </c>
      <c r="F316" s="417">
        <v>3</v>
      </c>
      <c r="G316" s="417">
        <f t="shared" si="30"/>
        <v>53.94</v>
      </c>
      <c r="H316" s="586"/>
      <c r="I316" s="589"/>
      <c r="J316" s="73"/>
      <c r="K316" s="592"/>
      <c r="L316" s="595"/>
      <c r="M316" s="293"/>
      <c r="N316" s="295">
        <f>G313+G314+G315+G316+G317+G318+G319+G320</f>
        <v>796.06</v>
      </c>
      <c r="O316" s="373">
        <f>N316-350</f>
        <v>446.05999999999995</v>
      </c>
      <c r="R316" s="373"/>
    </row>
    <row r="317" spans="1:18" s="294" customFormat="1">
      <c r="A317" s="428">
        <v>5</v>
      </c>
      <c r="B317" s="431">
        <v>233</v>
      </c>
      <c r="C317" s="342" t="s">
        <v>415</v>
      </c>
      <c r="D317" s="145"/>
      <c r="E317" s="417">
        <v>53.93</v>
      </c>
      <c r="F317" s="417"/>
      <c r="G317" s="417">
        <f t="shared" si="30"/>
        <v>53.93</v>
      </c>
      <c r="H317" s="586"/>
      <c r="I317" s="589"/>
      <c r="J317" s="73"/>
      <c r="K317" s="592"/>
      <c r="L317" s="595"/>
      <c r="M317" s="293"/>
      <c r="N317" s="24"/>
    </row>
    <row r="318" spans="1:18" s="294" customFormat="1">
      <c r="A318" s="428">
        <v>6</v>
      </c>
      <c r="B318" s="431">
        <v>232</v>
      </c>
      <c r="C318" s="342" t="s">
        <v>416</v>
      </c>
      <c r="D318" s="145"/>
      <c r="E318" s="417">
        <v>49.38</v>
      </c>
      <c r="F318" s="417">
        <v>3</v>
      </c>
      <c r="G318" s="417">
        <f t="shared" si="30"/>
        <v>52.38</v>
      </c>
      <c r="H318" s="586"/>
      <c r="I318" s="589"/>
      <c r="J318" s="73"/>
      <c r="K318" s="592"/>
      <c r="L318" s="595"/>
      <c r="M318" s="293"/>
      <c r="N318" s="24"/>
    </row>
    <row r="319" spans="1:18" s="294" customFormat="1" ht="18.75" thickBot="1">
      <c r="A319" s="428">
        <v>7</v>
      </c>
      <c r="B319" s="431">
        <v>231</v>
      </c>
      <c r="C319" s="405" t="s">
        <v>440</v>
      </c>
      <c r="D319" s="145"/>
      <c r="E319" s="417">
        <v>114</v>
      </c>
      <c r="F319" s="417">
        <v>6</v>
      </c>
      <c r="G319" s="417">
        <f t="shared" si="30"/>
        <v>120</v>
      </c>
      <c r="H319" s="586"/>
      <c r="I319" s="589"/>
      <c r="J319" s="73"/>
      <c r="K319" s="592"/>
      <c r="L319" s="595"/>
      <c r="M319" s="293"/>
      <c r="N319" s="24"/>
    </row>
    <row r="320" spans="1:18" s="294" customFormat="1" ht="18.75" hidden="1" thickBot="1">
      <c r="A320" s="429">
        <v>8</v>
      </c>
      <c r="B320" s="432"/>
      <c r="C320" s="410"/>
      <c r="D320" s="146"/>
      <c r="E320" s="418"/>
      <c r="F320" s="418">
        <v>350</v>
      </c>
      <c r="G320" s="418">
        <f t="shared" si="30"/>
        <v>350</v>
      </c>
      <c r="H320" s="587"/>
      <c r="I320" s="590"/>
      <c r="J320" s="74"/>
      <c r="K320" s="593"/>
      <c r="L320" s="596"/>
      <c r="M320" s="293"/>
      <c r="N320" s="24"/>
    </row>
    <row r="321" spans="1:15" s="294" customFormat="1" ht="21" thickBot="1">
      <c r="A321" s="182"/>
      <c r="B321" s="111" t="s">
        <v>493</v>
      </c>
      <c r="C321" s="292" t="s">
        <v>164</v>
      </c>
      <c r="D321" s="130"/>
      <c r="E321" s="54"/>
      <c r="F321" s="54"/>
      <c r="G321" s="54"/>
      <c r="H321" s="54"/>
      <c r="I321" s="54"/>
      <c r="J321" s="126"/>
      <c r="K321" s="126"/>
      <c r="L321" s="183"/>
      <c r="M321" s="293"/>
      <c r="N321" s="24"/>
    </row>
    <row r="322" spans="1:15" s="294" customFormat="1">
      <c r="A322" s="53">
        <v>1</v>
      </c>
      <c r="B322" s="279">
        <v>255</v>
      </c>
      <c r="C322" s="326" t="s">
        <v>165</v>
      </c>
      <c r="D322" s="280"/>
      <c r="E322" s="243">
        <v>81.97</v>
      </c>
      <c r="F322" s="243"/>
      <c r="G322" s="244">
        <f>E322+F322</f>
        <v>81.97</v>
      </c>
      <c r="H322" s="585"/>
      <c r="I322" s="588">
        <f>SUM(G322:G329)+H322-(MAX(G322:G329))</f>
        <v>340.43000000000006</v>
      </c>
      <c r="J322" s="72"/>
      <c r="K322" s="591"/>
      <c r="L322" s="594">
        <v>17</v>
      </c>
      <c r="M322" s="293"/>
      <c r="N322" s="24"/>
    </row>
    <row r="323" spans="1:15" s="294" customFormat="1">
      <c r="A323" s="51">
        <v>2</v>
      </c>
      <c r="B323" s="282">
        <v>254</v>
      </c>
      <c r="C323" s="318" t="s">
        <v>166</v>
      </c>
      <c r="D323" s="283"/>
      <c r="E323" s="244">
        <v>39.119999999999997</v>
      </c>
      <c r="F323" s="244"/>
      <c r="G323" s="244">
        <f t="shared" ref="G323:G329" si="31">E323+F323</f>
        <v>39.119999999999997</v>
      </c>
      <c r="H323" s="586"/>
      <c r="I323" s="589"/>
      <c r="J323" s="73"/>
      <c r="K323" s="592"/>
      <c r="L323" s="595"/>
      <c r="M323" s="293"/>
      <c r="N323" s="24"/>
    </row>
    <row r="324" spans="1:15" s="294" customFormat="1">
      <c r="A324" s="51">
        <v>3</v>
      </c>
      <c r="B324" s="282">
        <v>253</v>
      </c>
      <c r="C324" s="318" t="s">
        <v>167</v>
      </c>
      <c r="D324" s="283"/>
      <c r="E324" s="244">
        <v>59.58</v>
      </c>
      <c r="F324" s="244"/>
      <c r="G324" s="244">
        <f t="shared" si="31"/>
        <v>59.58</v>
      </c>
      <c r="H324" s="586"/>
      <c r="I324" s="589"/>
      <c r="J324" s="73"/>
      <c r="K324" s="592"/>
      <c r="L324" s="595"/>
      <c r="M324" s="293"/>
      <c r="N324" s="24"/>
    </row>
    <row r="325" spans="1:15" s="294" customFormat="1">
      <c r="A325" s="51">
        <v>4</v>
      </c>
      <c r="B325" s="282">
        <v>252</v>
      </c>
      <c r="C325" s="318" t="s">
        <v>374</v>
      </c>
      <c r="D325" s="283"/>
      <c r="E325" s="244">
        <v>33.799999999999997</v>
      </c>
      <c r="F325" s="244"/>
      <c r="G325" s="244">
        <f t="shared" si="31"/>
        <v>33.799999999999997</v>
      </c>
      <c r="H325" s="586"/>
      <c r="I325" s="589"/>
      <c r="J325" s="73"/>
      <c r="K325" s="592"/>
      <c r="L325" s="595"/>
      <c r="M325" s="293"/>
      <c r="N325" s="24"/>
    </row>
    <row r="326" spans="1:15" s="294" customFormat="1">
      <c r="A326" s="51">
        <v>5</v>
      </c>
      <c r="B326" s="282">
        <v>251</v>
      </c>
      <c r="C326" s="318" t="s">
        <v>375</v>
      </c>
      <c r="D326" s="283"/>
      <c r="E326" s="244">
        <v>44.42</v>
      </c>
      <c r="F326" s="244"/>
      <c r="G326" s="244">
        <f t="shared" si="31"/>
        <v>44.42</v>
      </c>
      <c r="H326" s="586"/>
      <c r="I326" s="589"/>
      <c r="J326" s="73"/>
      <c r="K326" s="592"/>
      <c r="L326" s="595"/>
      <c r="M326" s="293"/>
      <c r="N326" s="295">
        <f>G322+G323+G324+G325+G326+G327+G328+G329</f>
        <v>422.40000000000003</v>
      </c>
      <c r="O326" s="373">
        <f>N326-81.97</f>
        <v>340.43000000000006</v>
      </c>
    </row>
    <row r="327" spans="1:15" s="294" customFormat="1">
      <c r="A327" s="51">
        <v>6</v>
      </c>
      <c r="B327" s="282">
        <v>250</v>
      </c>
      <c r="C327" s="318" t="s">
        <v>376</v>
      </c>
      <c r="D327" s="283"/>
      <c r="E327" s="244">
        <v>58.21</v>
      </c>
      <c r="F327" s="244">
        <v>6</v>
      </c>
      <c r="G327" s="244">
        <f t="shared" si="31"/>
        <v>64.210000000000008</v>
      </c>
      <c r="H327" s="586"/>
      <c r="I327" s="589"/>
      <c r="J327" s="73"/>
      <c r="K327" s="592"/>
      <c r="L327" s="595"/>
      <c r="M327" s="293"/>
      <c r="N327" s="24"/>
    </row>
    <row r="328" spans="1:15" s="294" customFormat="1">
      <c r="A328" s="51">
        <v>7</v>
      </c>
      <c r="B328" s="282">
        <v>249</v>
      </c>
      <c r="C328" s="318" t="s">
        <v>377</v>
      </c>
      <c r="D328" s="283"/>
      <c r="E328" s="244">
        <v>41.29</v>
      </c>
      <c r="F328" s="244"/>
      <c r="G328" s="244">
        <f t="shared" si="31"/>
        <v>41.29</v>
      </c>
      <c r="H328" s="586"/>
      <c r="I328" s="589"/>
      <c r="J328" s="73"/>
      <c r="K328" s="592"/>
      <c r="L328" s="595"/>
      <c r="M328" s="293"/>
      <c r="N328" s="24"/>
    </row>
    <row r="329" spans="1:15" s="294" customFormat="1" ht="18.75" thickBot="1">
      <c r="A329" s="52">
        <v>8</v>
      </c>
      <c r="B329" s="285">
        <v>248</v>
      </c>
      <c r="C329" s="327" t="s">
        <v>378</v>
      </c>
      <c r="D329" s="332"/>
      <c r="E329" s="245">
        <v>58.01</v>
      </c>
      <c r="F329" s="245"/>
      <c r="G329" s="244">
        <f t="shared" si="31"/>
        <v>58.01</v>
      </c>
      <c r="H329" s="587"/>
      <c r="I329" s="590"/>
      <c r="J329" s="74"/>
      <c r="K329" s="593"/>
      <c r="L329" s="596"/>
      <c r="M329" s="293"/>
      <c r="N329" s="24"/>
    </row>
    <row r="330" spans="1:15" s="294" customFormat="1" ht="18.75" thickBot="1">
      <c r="A330" s="353"/>
      <c r="B330" s="111" t="s">
        <v>494</v>
      </c>
      <c r="C330" s="315" t="s">
        <v>356</v>
      </c>
      <c r="D330" s="367"/>
      <c r="E330" s="54"/>
      <c r="F330" s="54"/>
      <c r="G330" s="54"/>
      <c r="H330" s="54"/>
      <c r="I330" s="170"/>
      <c r="J330" s="126"/>
      <c r="K330" s="288"/>
      <c r="L330" s="183"/>
      <c r="M330" s="293"/>
      <c r="N330" s="24"/>
    </row>
    <row r="331" spans="1:15" s="294" customFormat="1">
      <c r="A331" s="53">
        <v>1</v>
      </c>
      <c r="B331" s="279">
        <v>240</v>
      </c>
      <c r="C331" s="324" t="s">
        <v>357</v>
      </c>
      <c r="D331" s="368"/>
      <c r="E331" s="243">
        <v>44.69</v>
      </c>
      <c r="F331" s="243"/>
      <c r="G331" s="243">
        <f t="shared" ref="G331:G338" si="32">SUM(E331,F331)</f>
        <v>44.69</v>
      </c>
      <c r="H331" s="585"/>
      <c r="I331" s="588">
        <f>SUM(G331:G338)+H331-(MAX(G331:G338))</f>
        <v>286.93000000000006</v>
      </c>
      <c r="J331" s="72"/>
      <c r="K331" s="591">
        <v>3.8773148148148143E-3</v>
      </c>
      <c r="L331" s="594">
        <v>8</v>
      </c>
      <c r="M331" s="293"/>
      <c r="N331" s="24"/>
    </row>
    <row r="332" spans="1:15" s="294" customFormat="1">
      <c r="A332" s="51">
        <v>2</v>
      </c>
      <c r="B332" s="282">
        <v>242</v>
      </c>
      <c r="C332" s="313" t="s">
        <v>358</v>
      </c>
      <c r="D332" s="330"/>
      <c r="E332" s="244">
        <v>33.21</v>
      </c>
      <c r="F332" s="244"/>
      <c r="G332" s="244">
        <f t="shared" si="32"/>
        <v>33.21</v>
      </c>
      <c r="H332" s="586"/>
      <c r="I332" s="589"/>
      <c r="J332" s="73"/>
      <c r="K332" s="592"/>
      <c r="L332" s="595"/>
      <c r="M332" s="293"/>
      <c r="N332" s="24"/>
    </row>
    <row r="333" spans="1:15" s="294" customFormat="1">
      <c r="A333" s="51">
        <v>3</v>
      </c>
      <c r="B333" s="282">
        <v>243</v>
      </c>
      <c r="C333" s="313" t="s">
        <v>359</v>
      </c>
      <c r="D333" s="330"/>
      <c r="E333" s="244">
        <v>32.51</v>
      </c>
      <c r="F333" s="244"/>
      <c r="G333" s="244">
        <f t="shared" si="32"/>
        <v>32.51</v>
      </c>
      <c r="H333" s="586"/>
      <c r="I333" s="589"/>
      <c r="J333" s="73"/>
      <c r="K333" s="592"/>
      <c r="L333" s="595"/>
      <c r="M333" s="293"/>
      <c r="N333" s="24"/>
    </row>
    <row r="334" spans="1:15" s="294" customFormat="1">
      <c r="A334" s="51">
        <v>4</v>
      </c>
      <c r="B334" s="282">
        <v>241</v>
      </c>
      <c r="C334" s="313" t="s">
        <v>360</v>
      </c>
      <c r="D334" s="330"/>
      <c r="E334" s="244">
        <v>66</v>
      </c>
      <c r="F334" s="244"/>
      <c r="G334" s="244">
        <f t="shared" si="32"/>
        <v>66</v>
      </c>
      <c r="H334" s="586"/>
      <c r="I334" s="589"/>
      <c r="J334" s="73"/>
      <c r="K334" s="592"/>
      <c r="L334" s="595"/>
      <c r="M334" s="293"/>
      <c r="N334" s="295">
        <f>G331+G332+G333+G334+G335+G336+G337+G338</f>
        <v>352.93000000000006</v>
      </c>
      <c r="O334" s="373">
        <f>N334-66</f>
        <v>286.93000000000006</v>
      </c>
    </row>
    <row r="335" spans="1:15" s="294" customFormat="1">
      <c r="A335" s="51">
        <v>5</v>
      </c>
      <c r="B335" s="282">
        <v>244</v>
      </c>
      <c r="C335" s="313" t="s">
        <v>361</v>
      </c>
      <c r="D335" s="330"/>
      <c r="E335" s="244">
        <v>29.93</v>
      </c>
      <c r="F335" s="244"/>
      <c r="G335" s="244">
        <f t="shared" si="32"/>
        <v>29.93</v>
      </c>
      <c r="H335" s="586"/>
      <c r="I335" s="589"/>
      <c r="J335" s="73"/>
      <c r="K335" s="592"/>
      <c r="L335" s="595"/>
      <c r="M335" s="293"/>
      <c r="N335" s="24"/>
    </row>
    <row r="336" spans="1:15" s="294" customFormat="1">
      <c r="A336" s="51">
        <v>6</v>
      </c>
      <c r="B336" s="282">
        <v>245</v>
      </c>
      <c r="C336" s="313" t="s">
        <v>362</v>
      </c>
      <c r="D336" s="330"/>
      <c r="E336" s="244">
        <v>59.01</v>
      </c>
      <c r="F336" s="244">
        <v>6</v>
      </c>
      <c r="G336" s="244">
        <f t="shared" si="32"/>
        <v>65.009999999999991</v>
      </c>
      <c r="H336" s="586"/>
      <c r="I336" s="589"/>
      <c r="J336" s="73"/>
      <c r="K336" s="592"/>
      <c r="L336" s="595"/>
      <c r="M336" s="293"/>
      <c r="N336" s="24"/>
    </row>
    <row r="337" spans="1:15" s="294" customFormat="1">
      <c r="A337" s="51">
        <v>7</v>
      </c>
      <c r="B337" s="282">
        <v>246</v>
      </c>
      <c r="C337" s="313" t="s">
        <v>363</v>
      </c>
      <c r="D337" s="330"/>
      <c r="E337" s="244">
        <v>38.99</v>
      </c>
      <c r="F337" s="244">
        <v>5</v>
      </c>
      <c r="G337" s="244">
        <f t="shared" si="32"/>
        <v>43.99</v>
      </c>
      <c r="H337" s="586"/>
      <c r="I337" s="589"/>
      <c r="J337" s="73"/>
      <c r="K337" s="592"/>
      <c r="L337" s="595"/>
      <c r="M337" s="293"/>
      <c r="N337" s="24"/>
    </row>
    <row r="338" spans="1:15" s="294" customFormat="1" ht="18.75" thickBot="1">
      <c r="A338" s="52">
        <v>8</v>
      </c>
      <c r="B338" s="285">
        <v>247</v>
      </c>
      <c r="C338" s="325" t="s">
        <v>364</v>
      </c>
      <c r="D338" s="332"/>
      <c r="E338" s="245">
        <v>37.590000000000003</v>
      </c>
      <c r="F338" s="245"/>
      <c r="G338" s="245">
        <f t="shared" si="32"/>
        <v>37.590000000000003</v>
      </c>
      <c r="H338" s="587"/>
      <c r="I338" s="590"/>
      <c r="J338" s="74"/>
      <c r="K338" s="593"/>
      <c r="L338" s="596"/>
      <c r="M338" s="293"/>
      <c r="N338" s="24"/>
    </row>
    <row r="339" spans="1:15" s="294" customFormat="1" ht="18.75" thickBot="1">
      <c r="A339" s="353"/>
      <c r="B339" s="111" t="s">
        <v>495</v>
      </c>
      <c r="C339" s="369" t="s">
        <v>365</v>
      </c>
      <c r="D339" s="367"/>
      <c r="E339" s="54"/>
      <c r="F339" s="54"/>
      <c r="G339" s="54"/>
      <c r="H339" s="54"/>
      <c r="I339" s="170"/>
      <c r="J339" s="126"/>
      <c r="K339" s="288"/>
      <c r="L339" s="183"/>
      <c r="M339" s="293"/>
      <c r="N339" s="24"/>
    </row>
    <row r="340" spans="1:15" s="294" customFormat="1">
      <c r="A340" s="53">
        <v>1</v>
      </c>
      <c r="B340" s="279">
        <v>151</v>
      </c>
      <c r="C340" s="386" t="s">
        <v>366</v>
      </c>
      <c r="D340" s="368"/>
      <c r="E340" s="243">
        <v>54.38</v>
      </c>
      <c r="F340" s="243">
        <v>9</v>
      </c>
      <c r="G340" s="434">
        <f t="shared" ref="G340:G347" si="33">SUM(E340,F340)</f>
        <v>63.38</v>
      </c>
      <c r="H340" s="585"/>
      <c r="I340" s="588">
        <f>SUM(G340:G347)+H340-(MAX(G340:G347))</f>
        <v>426.13999999999993</v>
      </c>
      <c r="J340" s="72"/>
      <c r="K340" s="591">
        <v>3.8773148148148143E-3</v>
      </c>
      <c r="L340" s="594">
        <v>30</v>
      </c>
      <c r="M340" s="293"/>
      <c r="N340" s="24"/>
    </row>
    <row r="341" spans="1:15" s="294" customFormat="1">
      <c r="A341" s="51">
        <v>2</v>
      </c>
      <c r="B341" s="282">
        <v>150</v>
      </c>
      <c r="C341" s="312" t="s">
        <v>367</v>
      </c>
      <c r="D341" s="330"/>
      <c r="E341" s="244">
        <v>50.09</v>
      </c>
      <c r="F341" s="244"/>
      <c r="G341" s="244">
        <f t="shared" si="33"/>
        <v>50.09</v>
      </c>
      <c r="H341" s="586"/>
      <c r="I341" s="589"/>
      <c r="J341" s="73"/>
      <c r="K341" s="592"/>
      <c r="L341" s="595"/>
      <c r="M341" s="293"/>
      <c r="N341" s="24"/>
    </row>
    <row r="342" spans="1:15" s="294" customFormat="1">
      <c r="A342" s="51">
        <v>3</v>
      </c>
      <c r="B342" s="282">
        <v>149</v>
      </c>
      <c r="C342" s="312" t="s">
        <v>368</v>
      </c>
      <c r="D342" s="330"/>
      <c r="E342" s="244">
        <v>79</v>
      </c>
      <c r="F342" s="244">
        <v>6</v>
      </c>
      <c r="G342" s="244">
        <f t="shared" si="33"/>
        <v>85</v>
      </c>
      <c r="H342" s="586"/>
      <c r="I342" s="589"/>
      <c r="J342" s="73"/>
      <c r="K342" s="592"/>
      <c r="L342" s="595"/>
      <c r="M342" s="293"/>
      <c r="N342" s="24"/>
    </row>
    <row r="343" spans="1:15" s="294" customFormat="1">
      <c r="A343" s="51">
        <v>4</v>
      </c>
      <c r="B343" s="282">
        <v>148</v>
      </c>
      <c r="C343" s="312" t="s">
        <v>369</v>
      </c>
      <c r="D343" s="330"/>
      <c r="E343" s="244">
        <v>58.91</v>
      </c>
      <c r="F343" s="244"/>
      <c r="G343" s="244">
        <f t="shared" si="33"/>
        <v>58.91</v>
      </c>
      <c r="H343" s="586"/>
      <c r="I343" s="589"/>
      <c r="J343" s="73"/>
      <c r="K343" s="592"/>
      <c r="L343" s="595"/>
      <c r="M343" s="293"/>
      <c r="N343" s="295">
        <f>G340+G341+G342+G343+G344+G345+G346+G347</f>
        <v>706.57999999999993</v>
      </c>
      <c r="O343" s="373">
        <f>N343-280.44</f>
        <v>426.13999999999993</v>
      </c>
    </row>
    <row r="344" spans="1:15" s="294" customFormat="1">
      <c r="A344" s="51">
        <v>5</v>
      </c>
      <c r="B344" s="282">
        <v>147</v>
      </c>
      <c r="C344" s="312" t="s">
        <v>370</v>
      </c>
      <c r="D344" s="330"/>
      <c r="E344" s="244">
        <v>46.71</v>
      </c>
      <c r="F344" s="244"/>
      <c r="G344" s="244">
        <f t="shared" si="33"/>
        <v>46.71</v>
      </c>
      <c r="H344" s="586"/>
      <c r="I344" s="589"/>
      <c r="J344" s="73"/>
      <c r="K344" s="592"/>
      <c r="L344" s="595"/>
      <c r="M344" s="293"/>
      <c r="N344" s="24"/>
    </row>
    <row r="345" spans="1:15" s="294" customFormat="1">
      <c r="A345" s="51">
        <v>6</v>
      </c>
      <c r="B345" s="282">
        <v>146</v>
      </c>
      <c r="C345" s="312" t="s">
        <v>371</v>
      </c>
      <c r="D345" s="330"/>
      <c r="E345" s="244">
        <v>55.05</v>
      </c>
      <c r="F345" s="244">
        <v>3</v>
      </c>
      <c r="G345" s="244">
        <f t="shared" si="33"/>
        <v>58.05</v>
      </c>
      <c r="H345" s="586"/>
      <c r="I345" s="589"/>
      <c r="J345" s="73"/>
      <c r="K345" s="592"/>
      <c r="L345" s="595"/>
      <c r="M345" s="293"/>
      <c r="N345" s="24"/>
    </row>
    <row r="346" spans="1:15" s="294" customFormat="1">
      <c r="A346" s="51">
        <v>7</v>
      </c>
      <c r="B346" s="282">
        <v>145</v>
      </c>
      <c r="C346" s="312" t="s">
        <v>372</v>
      </c>
      <c r="D346" s="330"/>
      <c r="E346" s="244">
        <v>64</v>
      </c>
      <c r="F346" s="244"/>
      <c r="G346" s="244">
        <f t="shared" si="33"/>
        <v>64</v>
      </c>
      <c r="H346" s="586"/>
      <c r="I346" s="589"/>
      <c r="J346" s="73"/>
      <c r="K346" s="592"/>
      <c r="L346" s="595"/>
      <c r="M346" s="293"/>
      <c r="N346" s="24"/>
    </row>
    <row r="347" spans="1:15" s="294" customFormat="1" ht="18.75" thickBot="1">
      <c r="A347" s="52">
        <v>8</v>
      </c>
      <c r="B347" s="285">
        <v>144</v>
      </c>
      <c r="C347" s="314" t="s">
        <v>373</v>
      </c>
      <c r="D347" s="332"/>
      <c r="E347" s="245">
        <v>280.44</v>
      </c>
      <c r="F347" s="245"/>
      <c r="G347" s="245">
        <f t="shared" si="33"/>
        <v>280.44</v>
      </c>
      <c r="H347" s="587"/>
      <c r="I347" s="590"/>
      <c r="J347" s="74"/>
      <c r="K347" s="593"/>
      <c r="L347" s="596"/>
      <c r="M347" s="293"/>
      <c r="N347" s="24"/>
    </row>
    <row r="348" spans="1:15" s="294" customFormat="1" ht="21" thickBot="1">
      <c r="A348" s="182"/>
      <c r="B348" s="111" t="s">
        <v>496</v>
      </c>
      <c r="C348" s="315" t="s">
        <v>168</v>
      </c>
      <c r="D348" s="130"/>
      <c r="E348" s="54"/>
      <c r="F348" s="54"/>
      <c r="G348" s="54"/>
      <c r="H348" s="54"/>
      <c r="I348" s="54"/>
      <c r="J348" s="126"/>
      <c r="K348" s="126"/>
      <c r="L348" s="183"/>
      <c r="M348" s="293"/>
      <c r="N348" s="24"/>
    </row>
    <row r="349" spans="1:15" s="294" customFormat="1">
      <c r="A349" s="53">
        <v>1</v>
      </c>
      <c r="B349" s="279">
        <v>41</v>
      </c>
      <c r="C349" s="352" t="s">
        <v>348</v>
      </c>
      <c r="D349" s="280"/>
      <c r="E349" s="243">
        <v>38.840000000000003</v>
      </c>
      <c r="F349" s="243">
        <v>5</v>
      </c>
      <c r="G349" s="243">
        <f t="shared" ref="G349:G356" si="34">SUM(E349,F349)</f>
        <v>43.84</v>
      </c>
      <c r="H349" s="585"/>
      <c r="I349" s="588">
        <f>SUM(G349:G356)+H349-(MAX(G349:G356))</f>
        <v>284.29000000000002</v>
      </c>
      <c r="J349" s="72"/>
      <c r="K349" s="591">
        <v>3.8773148148148143E-3</v>
      </c>
      <c r="L349" s="594">
        <v>6</v>
      </c>
      <c r="M349" s="293"/>
      <c r="N349" s="24"/>
    </row>
    <row r="350" spans="1:15" s="294" customFormat="1">
      <c r="A350" s="51">
        <v>2</v>
      </c>
      <c r="B350" s="282">
        <v>42</v>
      </c>
      <c r="C350" s="347" t="s">
        <v>349</v>
      </c>
      <c r="D350" s="283"/>
      <c r="E350" s="244">
        <v>36.18</v>
      </c>
      <c r="F350" s="244"/>
      <c r="G350" s="244">
        <f t="shared" si="34"/>
        <v>36.18</v>
      </c>
      <c r="H350" s="586"/>
      <c r="I350" s="589"/>
      <c r="J350" s="73"/>
      <c r="K350" s="592"/>
      <c r="L350" s="595"/>
      <c r="M350" s="293"/>
      <c r="N350" s="24"/>
    </row>
    <row r="351" spans="1:15" s="294" customFormat="1">
      <c r="A351" s="51">
        <v>3</v>
      </c>
      <c r="B351" s="282">
        <v>43</v>
      </c>
      <c r="C351" s="347" t="s">
        <v>350</v>
      </c>
      <c r="D351" s="283"/>
      <c r="E351" s="244">
        <v>40</v>
      </c>
      <c r="F351" s="244"/>
      <c r="G351" s="244">
        <f t="shared" si="34"/>
        <v>40</v>
      </c>
      <c r="H351" s="586"/>
      <c r="I351" s="589"/>
      <c r="J351" s="73"/>
      <c r="K351" s="592"/>
      <c r="L351" s="595"/>
      <c r="M351" s="293"/>
      <c r="N351" s="24"/>
    </row>
    <row r="352" spans="1:15" s="294" customFormat="1">
      <c r="A352" s="51">
        <v>4</v>
      </c>
      <c r="B352" s="282">
        <v>44</v>
      </c>
      <c r="C352" s="347" t="s">
        <v>351</v>
      </c>
      <c r="D352" s="283"/>
      <c r="E352" s="244">
        <v>38.04</v>
      </c>
      <c r="F352" s="244"/>
      <c r="G352" s="244">
        <f t="shared" si="34"/>
        <v>38.04</v>
      </c>
      <c r="H352" s="586"/>
      <c r="I352" s="589"/>
      <c r="J352" s="73"/>
      <c r="K352" s="592"/>
      <c r="L352" s="595"/>
      <c r="M352" s="293"/>
      <c r="N352" s="24"/>
    </row>
    <row r="353" spans="1:16" s="294" customFormat="1">
      <c r="A353" s="51">
        <v>5</v>
      </c>
      <c r="B353" s="282">
        <v>45</v>
      </c>
      <c r="C353" s="347" t="s">
        <v>352</v>
      </c>
      <c r="D353" s="283"/>
      <c r="E353" s="244">
        <v>34.76</v>
      </c>
      <c r="F353" s="244"/>
      <c r="G353" s="244">
        <f t="shared" si="34"/>
        <v>34.76</v>
      </c>
      <c r="H353" s="586"/>
      <c r="I353" s="589"/>
      <c r="J353" s="73"/>
      <c r="K353" s="592"/>
      <c r="L353" s="595"/>
      <c r="M353" s="293"/>
      <c r="N353" s="295">
        <f>G349+G350+G351+G352+G353+G354+G355+G356</f>
        <v>342.81</v>
      </c>
      <c r="O353" s="373">
        <f>N353-58.52</f>
        <v>284.29000000000002</v>
      </c>
    </row>
    <row r="354" spans="1:16" s="294" customFormat="1" ht="18.75">
      <c r="A354" s="51">
        <v>6</v>
      </c>
      <c r="B354" s="282">
        <v>46</v>
      </c>
      <c r="C354" s="347" t="s">
        <v>353</v>
      </c>
      <c r="D354" s="283"/>
      <c r="E354" s="244">
        <v>44.29</v>
      </c>
      <c r="F354" s="244"/>
      <c r="G354" s="244">
        <f t="shared" si="34"/>
        <v>44.29</v>
      </c>
      <c r="H354" s="586"/>
      <c r="I354" s="589"/>
      <c r="J354" s="73"/>
      <c r="K354" s="592"/>
      <c r="L354" s="595"/>
      <c r="M354" s="293"/>
      <c r="N354" s="24"/>
      <c r="P354" s="435"/>
    </row>
    <row r="355" spans="1:16" s="294" customFormat="1">
      <c r="A355" s="51">
        <v>7</v>
      </c>
      <c r="B355" s="282">
        <v>47</v>
      </c>
      <c r="C355" s="347" t="s">
        <v>354</v>
      </c>
      <c r="D355" s="283"/>
      <c r="E355" s="244">
        <v>55.52</v>
      </c>
      <c r="F355" s="244">
        <v>3</v>
      </c>
      <c r="G355" s="244">
        <f t="shared" si="34"/>
        <v>58.52</v>
      </c>
      <c r="H355" s="586"/>
      <c r="I355" s="589"/>
      <c r="J355" s="73"/>
      <c r="K355" s="592"/>
      <c r="L355" s="595"/>
      <c r="M355" s="293"/>
      <c r="N355" s="24"/>
    </row>
    <row r="356" spans="1:16" s="294" customFormat="1" ht="18.75" thickBot="1">
      <c r="A356" s="52">
        <v>8</v>
      </c>
      <c r="B356" s="285">
        <v>48</v>
      </c>
      <c r="C356" s="340" t="s">
        <v>355</v>
      </c>
      <c r="D356" s="286"/>
      <c r="E356" s="245">
        <v>47.18</v>
      </c>
      <c r="F356" s="245"/>
      <c r="G356" s="245">
        <f t="shared" si="34"/>
        <v>47.18</v>
      </c>
      <c r="H356" s="587"/>
      <c r="I356" s="590"/>
      <c r="J356" s="74"/>
      <c r="K356" s="593"/>
      <c r="L356" s="596"/>
      <c r="M356" s="293"/>
      <c r="N356" s="24"/>
    </row>
    <row r="357" spans="1:16" s="294" customFormat="1" ht="17.25" customHeight="1">
      <c r="A357" s="24"/>
      <c r="B357" s="125"/>
      <c r="C357" s="181"/>
      <c r="D357" s="169"/>
      <c r="E357" s="54"/>
      <c r="F357" s="54"/>
      <c r="G357" s="54"/>
      <c r="H357" s="54"/>
      <c r="I357" s="170"/>
      <c r="J357" s="126"/>
      <c r="K357" s="288"/>
      <c r="L357" s="127"/>
      <c r="M357" s="293"/>
      <c r="N357" s="24"/>
    </row>
    <row r="358" spans="1:16" s="294" customFormat="1" ht="15" hidden="1" customHeight="1">
      <c r="A358" s="24"/>
      <c r="B358" s="125"/>
      <c r="C358" s="181"/>
      <c r="D358" s="169"/>
      <c r="E358" s="54"/>
      <c r="F358" s="54"/>
      <c r="G358" s="54"/>
      <c r="H358" s="54"/>
      <c r="I358" s="170"/>
      <c r="J358" s="126"/>
      <c r="K358" s="288"/>
      <c r="L358" s="127"/>
      <c r="M358" s="293"/>
      <c r="N358" s="24"/>
    </row>
    <row r="359" spans="1:16" s="294" customFormat="1" ht="14.25" hidden="1" customHeight="1">
      <c r="A359" s="24"/>
      <c r="B359" s="125"/>
      <c r="C359" s="362" t="s">
        <v>37</v>
      </c>
      <c r="D359" s="169"/>
      <c r="E359" s="54"/>
      <c r="F359" s="54"/>
      <c r="G359" s="54"/>
      <c r="H359" s="54"/>
      <c r="I359" s="170"/>
      <c r="J359" s="126"/>
      <c r="K359" s="288"/>
      <c r="L359" s="127"/>
      <c r="M359" s="293"/>
      <c r="N359" s="24"/>
      <c r="O359" s="295"/>
    </row>
    <row r="360" spans="1:16" s="294" customFormat="1" ht="25.9" hidden="1" customHeight="1">
      <c r="A360" s="209">
        <v>1</v>
      </c>
      <c r="B360" s="210"/>
      <c r="C360" s="211"/>
      <c r="D360" s="212" t="s">
        <v>49</v>
      </c>
      <c r="E360" s="213"/>
      <c r="F360" s="363"/>
      <c r="G360" s="364"/>
      <c r="H360" s="363"/>
      <c r="I360" s="214"/>
      <c r="J360" s="126"/>
      <c r="K360" s="288"/>
      <c r="L360" s="127"/>
      <c r="M360" s="293"/>
      <c r="N360" s="24"/>
      <c r="O360" s="125"/>
    </row>
    <row r="361" spans="1:16" s="294" customFormat="1" ht="29.45" hidden="1" customHeight="1">
      <c r="A361" s="215">
        <v>2</v>
      </c>
      <c r="B361" s="216"/>
      <c r="C361" s="221"/>
      <c r="D361" s="217" t="s">
        <v>49</v>
      </c>
      <c r="E361" s="218"/>
      <c r="F361" s="365"/>
      <c r="G361" s="365"/>
      <c r="H361" s="366"/>
      <c r="I361" s="219"/>
      <c r="J361" s="126"/>
      <c r="K361" s="288"/>
      <c r="L361" s="127"/>
      <c r="M361" s="293"/>
      <c r="N361" s="24"/>
      <c r="O361" s="125"/>
    </row>
    <row r="362" spans="1:16" s="294" customFormat="1" ht="30" hidden="1" customHeight="1">
      <c r="A362" s="215">
        <v>3</v>
      </c>
      <c r="B362" s="220"/>
      <c r="C362" s="495"/>
      <c r="D362" s="496" t="s">
        <v>40</v>
      </c>
      <c r="E362" s="497"/>
      <c r="F362" s="498"/>
      <c r="G362" s="499"/>
      <c r="H362" s="498"/>
      <c r="I362" s="500"/>
      <c r="J362" s="126"/>
      <c r="K362" s="126"/>
      <c r="L362" s="127"/>
      <c r="M362" s="293"/>
      <c r="N362" s="24"/>
      <c r="O362" s="125"/>
    </row>
    <row r="363" spans="1:16" s="294" customFormat="1" ht="24.6" customHeight="1">
      <c r="A363" s="425"/>
      <c r="B363" s="23"/>
      <c r="C363" s="501" t="s">
        <v>190</v>
      </c>
      <c r="D363" s="212"/>
      <c r="E363" s="502" t="s">
        <v>170</v>
      </c>
      <c r="F363" s="363"/>
      <c r="G363" s="364"/>
      <c r="H363" s="363"/>
      <c r="I363" s="506">
        <v>22.39</v>
      </c>
      <c r="J363" s="126"/>
      <c r="K363" s="126"/>
      <c r="L363" s="127"/>
      <c r="M363" s="293"/>
      <c r="N363" s="24"/>
      <c r="O363" s="125"/>
    </row>
    <row r="364" spans="1:16" s="294" customFormat="1" ht="24.6" customHeight="1">
      <c r="A364" s="425"/>
      <c r="B364" s="23"/>
      <c r="C364" s="507" t="s">
        <v>234</v>
      </c>
      <c r="D364" s="217"/>
      <c r="E364" s="508" t="s">
        <v>49</v>
      </c>
      <c r="F364" s="366"/>
      <c r="G364" s="365"/>
      <c r="H364" s="366"/>
      <c r="I364" s="509">
        <v>23.18</v>
      </c>
      <c r="J364" s="126"/>
      <c r="K364" s="126"/>
      <c r="L364" s="127"/>
      <c r="M364" s="293"/>
      <c r="N364" s="24"/>
      <c r="O364" s="125"/>
    </row>
    <row r="365" spans="1:16" s="294" customFormat="1" ht="27" customHeight="1">
      <c r="A365" s="425"/>
      <c r="B365" s="23"/>
      <c r="C365" s="510" t="s">
        <v>194</v>
      </c>
      <c r="D365" s="217"/>
      <c r="E365" s="508" t="s">
        <v>170</v>
      </c>
      <c r="F365" s="366"/>
      <c r="G365" s="365"/>
      <c r="H365" s="366"/>
      <c r="I365" s="509">
        <v>23.29</v>
      </c>
      <c r="J365" s="126"/>
      <c r="K365" s="126"/>
      <c r="L365" s="127"/>
      <c r="M365" s="293"/>
      <c r="N365" s="24"/>
      <c r="O365" s="125"/>
    </row>
    <row r="366" spans="1:16">
      <c r="A366" s="23"/>
      <c r="B366" s="23"/>
      <c r="C366" s="23"/>
      <c r="D366" s="23"/>
      <c r="E366" s="54"/>
      <c r="F366" s="54"/>
      <c r="G366" s="54"/>
      <c r="H366" s="54"/>
      <c r="I366" s="69"/>
      <c r="J366" s="70"/>
      <c r="K366" s="70"/>
      <c r="L366" s="71"/>
    </row>
    <row r="367" spans="1:16">
      <c r="C367" s="131" t="s">
        <v>5</v>
      </c>
      <c r="D367" s="134"/>
      <c r="E367" s="135"/>
      <c r="F367" s="135"/>
      <c r="I367" s="242"/>
    </row>
    <row r="369" spans="1:9">
      <c r="A369" s="138"/>
      <c r="B369" s="34"/>
      <c r="C369" s="39"/>
      <c r="D369" s="462" t="s">
        <v>170</v>
      </c>
      <c r="E369" s="609"/>
      <c r="F369" s="609"/>
      <c r="G369" s="609"/>
      <c r="H369" s="139"/>
      <c r="I369" s="70"/>
    </row>
    <row r="370" spans="1:9">
      <c r="A370" s="138"/>
      <c r="B370" s="34"/>
      <c r="C370" s="39"/>
      <c r="D370" s="463" t="s">
        <v>49</v>
      </c>
      <c r="E370" s="609"/>
      <c r="F370" s="609"/>
      <c r="G370" s="609"/>
      <c r="H370" s="139"/>
      <c r="I370" s="70"/>
    </row>
    <row r="371" spans="1:9">
      <c r="A371" s="138"/>
      <c r="B371" s="34"/>
      <c r="C371" s="39"/>
      <c r="D371" s="463" t="s">
        <v>170</v>
      </c>
      <c r="E371" s="609"/>
      <c r="F371" s="609"/>
      <c r="G371" s="609"/>
      <c r="H371" s="139"/>
      <c r="I371" s="70"/>
    </row>
    <row r="372" spans="1:9">
      <c r="C372" s="140"/>
      <c r="D372" s="140"/>
    </row>
    <row r="373" spans="1:9">
      <c r="C373" s="140"/>
      <c r="D373" s="140"/>
    </row>
    <row r="374" spans="1:9">
      <c r="C374" s="140"/>
      <c r="D374" s="140"/>
    </row>
    <row r="375" spans="1:9">
      <c r="C375" s="140"/>
      <c r="D375" s="140"/>
    </row>
    <row r="376" spans="1:9">
      <c r="C376" s="140"/>
      <c r="D376" s="140"/>
    </row>
  </sheetData>
  <mergeCells count="165">
    <mergeCell ref="H70:H77"/>
    <mergeCell ref="I70:I77"/>
    <mergeCell ref="K70:K77"/>
    <mergeCell ref="L70:L77"/>
    <mergeCell ref="H79:H86"/>
    <mergeCell ref="I79:I86"/>
    <mergeCell ref="H214:H221"/>
    <mergeCell ref="I214:I221"/>
    <mergeCell ref="K214:K221"/>
    <mergeCell ref="L214:L221"/>
    <mergeCell ref="K79:K86"/>
    <mergeCell ref="L79:L86"/>
    <mergeCell ref="H115:H122"/>
    <mergeCell ref="I115:I122"/>
    <mergeCell ref="K115:K122"/>
    <mergeCell ref="L115:L122"/>
    <mergeCell ref="H124:H131"/>
    <mergeCell ref="I124:I131"/>
    <mergeCell ref="K124:K131"/>
    <mergeCell ref="L124:L131"/>
    <mergeCell ref="H97:H104"/>
    <mergeCell ref="I97:I104"/>
    <mergeCell ref="K97:K104"/>
    <mergeCell ref="L97:L104"/>
    <mergeCell ref="H16:H23"/>
    <mergeCell ref="I16:I23"/>
    <mergeCell ref="K16:K23"/>
    <mergeCell ref="L16:L23"/>
    <mergeCell ref="I25:I32"/>
    <mergeCell ref="I34:I41"/>
    <mergeCell ref="H34:H41"/>
    <mergeCell ref="L34:L41"/>
    <mergeCell ref="K34:K41"/>
    <mergeCell ref="L25:L32"/>
    <mergeCell ref="A1:L1"/>
    <mergeCell ref="A4:A5"/>
    <mergeCell ref="C4:C5"/>
    <mergeCell ref="E4:K4"/>
    <mergeCell ref="L4:L5"/>
    <mergeCell ref="A3:L3"/>
    <mergeCell ref="A2:L2"/>
    <mergeCell ref="I7:I14"/>
    <mergeCell ref="H7:H14"/>
    <mergeCell ref="K7:K14"/>
    <mergeCell ref="L7:L14"/>
    <mergeCell ref="B4:B5"/>
    <mergeCell ref="E370:G370"/>
    <mergeCell ref="E371:G371"/>
    <mergeCell ref="E369:G369"/>
    <mergeCell ref="H25:H32"/>
    <mergeCell ref="H52:H59"/>
    <mergeCell ref="I52:I59"/>
    <mergeCell ref="K52:K59"/>
    <mergeCell ref="L52:L59"/>
    <mergeCell ref="H61:H68"/>
    <mergeCell ref="I61:I68"/>
    <mergeCell ref="K61:K68"/>
    <mergeCell ref="L61:L68"/>
    <mergeCell ref="H43:H50"/>
    <mergeCell ref="I43:I50"/>
    <mergeCell ref="K43:K50"/>
    <mergeCell ref="L43:L50"/>
    <mergeCell ref="H88:H95"/>
    <mergeCell ref="I88:I95"/>
    <mergeCell ref="K88:K95"/>
    <mergeCell ref="L88:L95"/>
    <mergeCell ref="H232:H239"/>
    <mergeCell ref="I232:I239"/>
    <mergeCell ref="K232:K239"/>
    <mergeCell ref="L232:L239"/>
    <mergeCell ref="H106:H113"/>
    <mergeCell ref="I106:I113"/>
    <mergeCell ref="K106:K113"/>
    <mergeCell ref="L106:L113"/>
    <mergeCell ref="I169:I176"/>
    <mergeCell ref="H169:H176"/>
    <mergeCell ref="L169:L176"/>
    <mergeCell ref="K169:K176"/>
    <mergeCell ref="H160:H167"/>
    <mergeCell ref="I160:I167"/>
    <mergeCell ref="K160:K167"/>
    <mergeCell ref="L160:L167"/>
    <mergeCell ref="H133:H140"/>
    <mergeCell ref="I133:I140"/>
    <mergeCell ref="K133:K140"/>
    <mergeCell ref="L133:L140"/>
    <mergeCell ref="H151:H158"/>
    <mergeCell ref="I151:I158"/>
    <mergeCell ref="K151:K158"/>
    <mergeCell ref="L151:L158"/>
    <mergeCell ref="H142:H149"/>
    <mergeCell ref="I142:I149"/>
    <mergeCell ref="K142:K149"/>
    <mergeCell ref="L142:L149"/>
    <mergeCell ref="H187:H194"/>
    <mergeCell ref="I187:I194"/>
    <mergeCell ref="K187:K194"/>
    <mergeCell ref="L187:L194"/>
    <mergeCell ref="H196:H203"/>
    <mergeCell ref="I196:I203"/>
    <mergeCell ref="K196:K203"/>
    <mergeCell ref="L196:L203"/>
    <mergeCell ref="H178:H185"/>
    <mergeCell ref="I178:I185"/>
    <mergeCell ref="K178:K185"/>
    <mergeCell ref="L178:L185"/>
    <mergeCell ref="H205:H212"/>
    <mergeCell ref="I205:I212"/>
    <mergeCell ref="K205:K212"/>
    <mergeCell ref="L205:L212"/>
    <mergeCell ref="H241:H248"/>
    <mergeCell ref="I241:I248"/>
    <mergeCell ref="K241:K248"/>
    <mergeCell ref="L241:L248"/>
    <mergeCell ref="H259:H266"/>
    <mergeCell ref="I259:I266"/>
    <mergeCell ref="K259:K266"/>
    <mergeCell ref="L259:L266"/>
    <mergeCell ref="H223:H230"/>
    <mergeCell ref="I223:I230"/>
    <mergeCell ref="K223:K230"/>
    <mergeCell ref="L223:L230"/>
    <mergeCell ref="H250:H257"/>
    <mergeCell ref="I250:I257"/>
    <mergeCell ref="L250:L257"/>
    <mergeCell ref="H349:H356"/>
    <mergeCell ref="I349:I356"/>
    <mergeCell ref="K349:K356"/>
    <mergeCell ref="L349:L356"/>
    <mergeCell ref="H295:H302"/>
    <mergeCell ref="I295:I302"/>
    <mergeCell ref="K295:K302"/>
    <mergeCell ref="L295:L302"/>
    <mergeCell ref="H313:H320"/>
    <mergeCell ref="I313:I320"/>
    <mergeCell ref="K313:K320"/>
    <mergeCell ref="L313:L320"/>
    <mergeCell ref="H340:H347"/>
    <mergeCell ref="I340:I347"/>
    <mergeCell ref="K340:K347"/>
    <mergeCell ref="L340:L347"/>
    <mergeCell ref="H304:H311"/>
    <mergeCell ref="I304:I311"/>
    <mergeCell ref="K304:K311"/>
    <mergeCell ref="L304:L311"/>
    <mergeCell ref="H331:H338"/>
    <mergeCell ref="I331:I338"/>
    <mergeCell ref="K331:K338"/>
    <mergeCell ref="L331:L338"/>
    <mergeCell ref="H268:H275"/>
    <mergeCell ref="I268:I275"/>
    <mergeCell ref="K268:K275"/>
    <mergeCell ref="L268:L275"/>
    <mergeCell ref="H322:H329"/>
    <mergeCell ref="I322:I329"/>
    <mergeCell ref="K322:K329"/>
    <mergeCell ref="L322:L329"/>
    <mergeCell ref="H286:H293"/>
    <mergeCell ref="I286:I293"/>
    <mergeCell ref="K286:K293"/>
    <mergeCell ref="L286:L293"/>
    <mergeCell ref="H277:H284"/>
    <mergeCell ref="I277:I284"/>
    <mergeCell ref="K277:K284"/>
    <mergeCell ref="L277:L284"/>
  </mergeCells>
  <phoneticPr fontId="2" type="noConversion"/>
  <conditionalFormatting sqref="G25:G32">
    <cfRule type="top10" dxfId="67" priority="125" percent="1" rank="1"/>
  </conditionalFormatting>
  <conditionalFormatting sqref="G79:G86">
    <cfRule type="top10" dxfId="66" priority="117" percent="1" rank="1"/>
  </conditionalFormatting>
  <conditionalFormatting sqref="G88:G95">
    <cfRule type="top10" dxfId="65" priority="116" percent="1" rank="1"/>
  </conditionalFormatting>
  <conditionalFormatting sqref="G97:G104">
    <cfRule type="top10" dxfId="64" priority="115" percent="1" rank="1"/>
  </conditionalFormatting>
  <conditionalFormatting sqref="G106:G113">
    <cfRule type="top10" dxfId="63" priority="114" percent="1" rank="1"/>
  </conditionalFormatting>
  <conditionalFormatting sqref="G115:G122">
    <cfRule type="top10" dxfId="62" priority="113" percent="1" rank="1"/>
  </conditionalFormatting>
  <conditionalFormatting sqref="G124:G131">
    <cfRule type="top10" dxfId="61" priority="112" percent="1" rank="1"/>
  </conditionalFormatting>
  <conditionalFormatting sqref="G160:G167">
    <cfRule type="top10" dxfId="60" priority="108" percent="1" rank="1"/>
  </conditionalFormatting>
  <conditionalFormatting sqref="G160:G167">
    <cfRule type="top10" dxfId="59" priority="104" percent="1" rank="1"/>
  </conditionalFormatting>
  <conditionalFormatting sqref="G169:G176">
    <cfRule type="top10" dxfId="58" priority="103" percent="1" rank="1"/>
  </conditionalFormatting>
  <conditionalFormatting sqref="G187:G194">
    <cfRule type="top10" dxfId="57" priority="100" percent="1" rank="1"/>
  </conditionalFormatting>
  <conditionalFormatting sqref="G187:G194">
    <cfRule type="top10" dxfId="56" priority="99" percent="1" rank="1"/>
  </conditionalFormatting>
  <conditionalFormatting sqref="G196:G203">
    <cfRule type="top10" dxfId="55" priority="98" percent="1" rank="1"/>
  </conditionalFormatting>
  <conditionalFormatting sqref="G196:G203">
    <cfRule type="top10" dxfId="54" priority="97" percent="1" rank="1"/>
  </conditionalFormatting>
  <conditionalFormatting sqref="G205:G213">
    <cfRule type="top10" dxfId="53" priority="94" percent="1" rank="1"/>
  </conditionalFormatting>
  <conditionalFormatting sqref="G205:G213">
    <cfRule type="top10" dxfId="52" priority="93" percent="1" rank="1"/>
  </conditionalFormatting>
  <conditionalFormatting sqref="G223:G230">
    <cfRule type="top10" dxfId="51" priority="92" percent="1" rank="1"/>
  </conditionalFormatting>
  <conditionalFormatting sqref="G223:G230">
    <cfRule type="top10" dxfId="50" priority="91" percent="1" rank="1"/>
  </conditionalFormatting>
  <conditionalFormatting sqref="G241:G249">
    <cfRule type="top10" dxfId="49" priority="85" percent="1" rank="1"/>
  </conditionalFormatting>
  <conditionalFormatting sqref="G241">
    <cfRule type="top10" dxfId="48" priority="83" percent="1" rank="1"/>
  </conditionalFormatting>
  <conditionalFormatting sqref="G241:G249">
    <cfRule type="top10" dxfId="47" priority="74" percent="1" rank="1"/>
  </conditionalFormatting>
  <conditionalFormatting sqref="G241:G249">
    <cfRule type="top10" dxfId="46" priority="73" percent="1" rank="1"/>
  </conditionalFormatting>
  <conditionalFormatting sqref="G241:G249">
    <cfRule type="top10" dxfId="45" priority="69" percent="1" rank="1"/>
  </conditionalFormatting>
  <conditionalFormatting sqref="G286:G293">
    <cfRule type="top10" dxfId="44" priority="65" percent="1" rank="1"/>
  </conditionalFormatting>
  <conditionalFormatting sqref="G295:G303">
    <cfRule type="top10" dxfId="43" priority="63" percent="1" rank="1"/>
  </conditionalFormatting>
  <conditionalFormatting sqref="G313:G320">
    <cfRule type="top10" dxfId="42" priority="62" percent="1" rank="1"/>
  </conditionalFormatting>
  <conditionalFormatting sqref="G349:G356">
    <cfRule type="top10" dxfId="41" priority="60" percent="1" rank="1"/>
  </conditionalFormatting>
  <conditionalFormatting sqref="G232:G239">
    <cfRule type="top10" dxfId="40" priority="53" percent="1" rank="1"/>
  </conditionalFormatting>
  <conditionalFormatting sqref="G232:G239">
    <cfRule type="top10" dxfId="39" priority="52" percent="1" rank="1"/>
  </conditionalFormatting>
  <conditionalFormatting sqref="G259:G267">
    <cfRule type="top10" dxfId="38" priority="44" percent="1" rank="1"/>
  </conditionalFormatting>
  <conditionalFormatting sqref="G259:G267">
    <cfRule type="top10" dxfId="37" priority="43" percent="1" rank="1"/>
  </conditionalFormatting>
  <conditionalFormatting sqref="G34:G41">
    <cfRule type="top10" dxfId="36" priority="42" percent="1" rank="1"/>
  </conditionalFormatting>
  <conditionalFormatting sqref="G43:G50">
    <cfRule type="top10" dxfId="35" priority="41" percent="1" rank="1"/>
  </conditionalFormatting>
  <conditionalFormatting sqref="G52:G59">
    <cfRule type="top10" dxfId="34" priority="39" percent="1" rank="1"/>
  </conditionalFormatting>
  <conditionalFormatting sqref="G61:G68">
    <cfRule type="top10" dxfId="33" priority="38" percent="1" rank="1"/>
  </conditionalFormatting>
  <conditionalFormatting sqref="G70:G77">
    <cfRule type="top10" dxfId="32" priority="37" percent="1" rank="1"/>
  </conditionalFormatting>
  <conditionalFormatting sqref="G16:G23">
    <cfRule type="top10" dxfId="31" priority="36" percent="1" rank="1"/>
  </conditionalFormatting>
  <conditionalFormatting sqref="G7:G14">
    <cfRule type="top10" dxfId="30" priority="35" percent="1" rank="1"/>
  </conditionalFormatting>
  <conditionalFormatting sqref="G133:G140">
    <cfRule type="top10" dxfId="29" priority="34" percent="1" rank="1"/>
  </conditionalFormatting>
  <conditionalFormatting sqref="G151:G158">
    <cfRule type="top10" dxfId="28" priority="33" percent="1" rank="1"/>
  </conditionalFormatting>
  <conditionalFormatting sqref="G322:G330 G339">
    <cfRule type="top10" dxfId="27" priority="29" percent="1" rank="1"/>
  </conditionalFormatting>
  <conditionalFormatting sqref="G295 G241 G286 G313 G349">
    <cfRule type="top10" dxfId="26" priority="137" percent="1" rank="1"/>
  </conditionalFormatting>
  <conditionalFormatting sqref="G295:G303 G241:G249 G286:G293 G313:G320 G349:G356">
    <cfRule type="top10" dxfId="25" priority="143" percent="1" rank="1"/>
  </conditionalFormatting>
  <conditionalFormatting sqref="G357:G359">
    <cfRule type="top10" dxfId="24" priority="149" percent="1" rank="1"/>
  </conditionalFormatting>
  <conditionalFormatting sqref="G250:G257">
    <cfRule type="top10" dxfId="23" priority="19" percent="1" rank="1"/>
  </conditionalFormatting>
  <conditionalFormatting sqref="G250">
    <cfRule type="top10" dxfId="22" priority="18" percent="1" rank="1"/>
  </conditionalFormatting>
  <conditionalFormatting sqref="G250:G257">
    <cfRule type="top10" dxfId="21" priority="17" percent="1" rank="1"/>
  </conditionalFormatting>
  <conditionalFormatting sqref="G250:G257">
    <cfRule type="top10" dxfId="20" priority="16" percent="1" rank="1"/>
  </conditionalFormatting>
  <conditionalFormatting sqref="G250:G257">
    <cfRule type="top10" dxfId="19" priority="15" percent="1" rank="1"/>
  </conditionalFormatting>
  <conditionalFormatting sqref="G250">
    <cfRule type="top10" dxfId="18" priority="20" percent="1" rank="1"/>
  </conditionalFormatting>
  <conditionalFormatting sqref="G250:G257">
    <cfRule type="top10" dxfId="17" priority="21" percent="1" rank="1"/>
  </conditionalFormatting>
  <conditionalFormatting sqref="G340:G347">
    <cfRule type="top10" dxfId="16" priority="12" percent="1" rank="1"/>
  </conditionalFormatting>
  <conditionalFormatting sqref="G340">
    <cfRule type="top10" dxfId="15" priority="13" percent="1" rank="1"/>
  </conditionalFormatting>
  <conditionalFormatting sqref="G340:G347">
    <cfRule type="top10" dxfId="14" priority="14" percent="1" rank="1"/>
  </conditionalFormatting>
  <conditionalFormatting sqref="G331:G338">
    <cfRule type="top10" dxfId="13" priority="9" percent="1" rank="1"/>
  </conditionalFormatting>
  <conditionalFormatting sqref="G331">
    <cfRule type="top10" dxfId="12" priority="10" percent="1" rank="1"/>
  </conditionalFormatting>
  <conditionalFormatting sqref="G331:G338">
    <cfRule type="top10" dxfId="11" priority="11" percent="1" rank="1"/>
  </conditionalFormatting>
  <conditionalFormatting sqref="G268:G275">
    <cfRule type="top10" dxfId="10" priority="8" percent="1" rank="1"/>
  </conditionalFormatting>
  <conditionalFormatting sqref="G268:G275">
    <cfRule type="top10" dxfId="9" priority="7" percent="1" rank="1"/>
  </conditionalFormatting>
  <conditionalFormatting sqref="G277:G284">
    <cfRule type="top10" dxfId="8" priority="6" percent="1" rank="1"/>
  </conditionalFormatting>
  <conditionalFormatting sqref="G304:G311">
    <cfRule type="top10" dxfId="7" priority="5" percent="1" rank="1"/>
  </conditionalFormatting>
  <conditionalFormatting sqref="G142:G149">
    <cfRule type="top10" dxfId="6" priority="4" percent="1" rank="1"/>
  </conditionalFormatting>
  <conditionalFormatting sqref="G142:G149">
    <cfRule type="top10" dxfId="5" priority="3" percent="1" rank="1"/>
  </conditionalFormatting>
  <conditionalFormatting sqref="G214:G221">
    <cfRule type="top10" dxfId="4" priority="2" percent="1" rank="1"/>
  </conditionalFormatting>
  <conditionalFormatting sqref="G214:G221">
    <cfRule type="top10" dxfId="3" priority="1" percent="1" rank="1"/>
  </conditionalFormatting>
  <conditionalFormatting sqref="G276">
    <cfRule type="top10" dxfId="2" priority="150" percent="1" rank="1"/>
  </conditionalFormatting>
  <conditionalFormatting sqref="G178:G185">
    <cfRule type="top10" dxfId="1" priority="151" percent="1" rank="1"/>
  </conditionalFormatting>
  <hyperlinks>
    <hyperlink ref="C70" r:id="rId1" display="https://230020.kiasuo.ru/ous/4187872/students/1240000000280725182"/>
    <hyperlink ref="C71" r:id="rId2" display="https://230020.kiasuo.ru/ous/4187872/students/1240000000296718742"/>
    <hyperlink ref="C76" r:id="rId3" display="https://230020.kiasuo.ru/ous/4187872/students/2423002000001028451"/>
    <hyperlink ref="C77" r:id="rId4" display="https://230020.kiasuo.ru/ous/4187872/students/2423002000001028312"/>
  </hyperlinks>
  <printOptions horizontalCentered="1"/>
  <pageMargins left="0.39370078740157483" right="0" top="0.19685039370078741" bottom="0.19685039370078741" header="0" footer="0"/>
  <pageSetup paperSize="9" scale="77" fitToHeight="7" orientation="portrait" r:id="rId5"/>
  <headerFooter alignWithMargins="0">
    <oddFooter>&amp;R&amp;P</oddFooter>
  </headerFooter>
  <rowBreaks count="3" manualBreakCount="3">
    <brk id="102" max="12" man="1"/>
    <brk id="158" max="11" man="1"/>
    <brk id="320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40625" defaultRowHeight="15"/>
  <cols>
    <col min="1" max="1" width="5" style="12" customWidth="1"/>
    <col min="2" max="2" width="42.5703125" style="12" customWidth="1"/>
    <col min="3" max="10" width="13" style="12" customWidth="1"/>
    <col min="11" max="12" width="10.28515625" style="12" customWidth="1"/>
    <col min="13" max="13" width="9.140625" style="27"/>
    <col min="14" max="14" width="13.140625" style="27" customWidth="1"/>
    <col min="15" max="16384" width="9.140625" style="27"/>
  </cols>
  <sheetData>
    <row r="1" spans="1:12" ht="23.25" customHeight="1">
      <c r="A1" s="632" t="s">
        <v>29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</row>
    <row r="2" spans="1:12" ht="20.25">
      <c r="A2" s="28"/>
      <c r="B2" s="28"/>
      <c r="C2" s="29"/>
      <c r="D2" s="29"/>
      <c r="E2" s="29"/>
      <c r="F2" s="29"/>
      <c r="G2" s="29"/>
      <c r="H2" s="30"/>
      <c r="I2" s="31"/>
      <c r="J2" s="31"/>
      <c r="K2" s="31"/>
    </row>
    <row r="3" spans="1:12" ht="16.5">
      <c r="A3" s="32" t="s">
        <v>73</v>
      </c>
      <c r="B3" s="32"/>
      <c r="C3" s="33"/>
      <c r="D3" s="34"/>
      <c r="E3" s="33"/>
      <c r="F3" s="27"/>
      <c r="G3" s="35"/>
      <c r="I3" s="36"/>
      <c r="J3" s="36"/>
      <c r="K3" s="37"/>
      <c r="L3" s="38" t="s">
        <v>7</v>
      </c>
    </row>
    <row r="4" spans="1:12" ht="21.75" customHeight="1">
      <c r="A4" s="633" t="s">
        <v>15</v>
      </c>
      <c r="B4" s="633"/>
      <c r="C4" s="633"/>
      <c r="D4" s="633"/>
      <c r="E4" s="633"/>
      <c r="F4" s="633"/>
      <c r="G4" s="633"/>
      <c r="H4" s="633"/>
      <c r="I4" s="633"/>
      <c r="J4" s="633"/>
      <c r="K4" s="633"/>
      <c r="L4" s="633"/>
    </row>
    <row r="5" spans="1:12" ht="30" customHeight="1" thickBot="1">
      <c r="A5" s="634" t="s">
        <v>64</v>
      </c>
      <c r="B5" s="634"/>
      <c r="C5" s="634"/>
      <c r="D5" s="634"/>
      <c r="E5" s="634"/>
      <c r="F5" s="634"/>
      <c r="G5" s="634"/>
      <c r="H5" s="634"/>
      <c r="I5" s="634"/>
      <c r="J5" s="634"/>
      <c r="K5" s="634"/>
      <c r="L5" s="634"/>
    </row>
    <row r="6" spans="1:12" s="39" customFormat="1" ht="39" thickBot="1">
      <c r="A6" s="40" t="s">
        <v>0</v>
      </c>
      <c r="B6" s="41" t="s">
        <v>8</v>
      </c>
      <c r="C6" s="26" t="s">
        <v>9</v>
      </c>
      <c r="D6" s="26" t="s">
        <v>36</v>
      </c>
      <c r="E6" s="26" t="s">
        <v>10</v>
      </c>
      <c r="F6" s="26" t="s">
        <v>16</v>
      </c>
      <c r="G6" s="26" t="s">
        <v>11</v>
      </c>
      <c r="H6" s="26" t="s">
        <v>12</v>
      </c>
      <c r="I6" s="26" t="s">
        <v>31</v>
      </c>
      <c r="J6" s="26" t="s">
        <v>13</v>
      </c>
      <c r="K6" s="25" t="s">
        <v>14</v>
      </c>
      <c r="L6" s="83" t="s">
        <v>2</v>
      </c>
    </row>
    <row r="7" spans="1:12" s="43" customFormat="1" ht="24" customHeight="1">
      <c r="A7" s="85">
        <v>1</v>
      </c>
      <c r="B7" s="75" t="s">
        <v>75</v>
      </c>
      <c r="C7" s="55">
        <v>6</v>
      </c>
      <c r="D7" s="55">
        <v>6</v>
      </c>
      <c r="E7" s="55">
        <v>6</v>
      </c>
      <c r="F7" s="55">
        <v>6</v>
      </c>
      <c r="G7" s="55">
        <v>6</v>
      </c>
      <c r="H7" s="55">
        <v>6</v>
      </c>
      <c r="I7" s="55">
        <v>5</v>
      </c>
      <c r="J7" s="55">
        <v>6</v>
      </c>
      <c r="K7" s="57">
        <f t="shared" ref="K7:K50" si="0">SUM(C7:J7)</f>
        <v>47</v>
      </c>
      <c r="L7" s="86"/>
    </row>
    <row r="8" spans="1:12" s="43" customFormat="1" ht="24" customHeight="1">
      <c r="A8" s="47">
        <v>2</v>
      </c>
      <c r="B8" s="75" t="s">
        <v>76</v>
      </c>
      <c r="C8" s="56">
        <v>9</v>
      </c>
      <c r="D8" s="56">
        <v>7</v>
      </c>
      <c r="E8" s="56">
        <v>7</v>
      </c>
      <c r="F8" s="56">
        <v>7</v>
      </c>
      <c r="G8" s="56">
        <v>6</v>
      </c>
      <c r="H8" s="56">
        <v>6</v>
      </c>
      <c r="I8" s="56">
        <v>6</v>
      </c>
      <c r="J8" s="56">
        <v>7</v>
      </c>
      <c r="K8" s="58">
        <f t="shared" si="0"/>
        <v>55</v>
      </c>
      <c r="L8" s="87"/>
    </row>
    <row r="9" spans="1:12" s="43" customFormat="1" ht="24" customHeight="1">
      <c r="A9" s="47">
        <v>3</v>
      </c>
      <c r="B9" s="75" t="s">
        <v>77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8">
        <f t="shared" si="0"/>
        <v>0</v>
      </c>
      <c r="L9" s="88"/>
    </row>
    <row r="10" spans="1:12" s="43" customFormat="1" ht="24" customHeight="1">
      <c r="A10" s="47">
        <v>4</v>
      </c>
      <c r="B10" s="75" t="s">
        <v>59</v>
      </c>
      <c r="C10" s="56">
        <v>10</v>
      </c>
      <c r="D10" s="56">
        <v>10</v>
      </c>
      <c r="E10" s="56">
        <v>9</v>
      </c>
      <c r="F10" s="56">
        <v>8</v>
      </c>
      <c r="G10" s="56">
        <v>10</v>
      </c>
      <c r="H10" s="56">
        <v>9</v>
      </c>
      <c r="I10" s="56">
        <v>10</v>
      </c>
      <c r="J10" s="56">
        <v>9</v>
      </c>
      <c r="K10" s="58">
        <f t="shared" si="0"/>
        <v>75</v>
      </c>
      <c r="L10" s="89"/>
    </row>
    <row r="11" spans="1:12" s="43" customFormat="1" ht="24" customHeight="1">
      <c r="A11" s="47">
        <v>5</v>
      </c>
      <c r="B11" s="75" t="s">
        <v>78</v>
      </c>
      <c r="C11" s="56">
        <v>5</v>
      </c>
      <c r="D11" s="56">
        <v>4</v>
      </c>
      <c r="E11" s="56">
        <v>2</v>
      </c>
      <c r="F11" s="56">
        <v>2</v>
      </c>
      <c r="G11" s="56">
        <v>4</v>
      </c>
      <c r="H11" s="56">
        <v>4</v>
      </c>
      <c r="I11" s="56">
        <v>4</v>
      </c>
      <c r="J11" s="56">
        <v>3</v>
      </c>
      <c r="K11" s="58">
        <f t="shared" si="0"/>
        <v>28</v>
      </c>
      <c r="L11" s="87"/>
    </row>
    <row r="12" spans="1:12" s="43" customFormat="1" ht="24" customHeight="1">
      <c r="A12" s="47">
        <v>6</v>
      </c>
      <c r="B12" s="75" t="s">
        <v>79</v>
      </c>
      <c r="C12" s="56">
        <v>5</v>
      </c>
      <c r="D12" s="56">
        <v>6</v>
      </c>
      <c r="E12" s="56">
        <v>0</v>
      </c>
      <c r="F12" s="56">
        <v>0</v>
      </c>
      <c r="G12" s="56">
        <v>4</v>
      </c>
      <c r="H12" s="56">
        <v>3</v>
      </c>
      <c r="I12" s="56">
        <v>5</v>
      </c>
      <c r="J12" s="56">
        <v>3</v>
      </c>
      <c r="K12" s="58">
        <f t="shared" si="0"/>
        <v>26</v>
      </c>
      <c r="L12" s="87"/>
    </row>
    <row r="13" spans="1:12" s="43" customFormat="1" ht="24" customHeight="1">
      <c r="A13" s="47">
        <v>7</v>
      </c>
      <c r="B13" s="75" t="s">
        <v>80</v>
      </c>
      <c r="C13" s="56">
        <v>7</v>
      </c>
      <c r="D13" s="56">
        <v>7</v>
      </c>
      <c r="E13" s="56">
        <v>6</v>
      </c>
      <c r="F13" s="56">
        <v>4</v>
      </c>
      <c r="G13" s="56">
        <v>4</v>
      </c>
      <c r="H13" s="56">
        <v>4</v>
      </c>
      <c r="I13" s="56">
        <v>5</v>
      </c>
      <c r="J13" s="56">
        <v>4</v>
      </c>
      <c r="K13" s="58">
        <f t="shared" si="0"/>
        <v>41</v>
      </c>
      <c r="L13" s="87"/>
    </row>
    <row r="14" spans="1:12" s="43" customFormat="1" ht="24" customHeight="1">
      <c r="A14" s="47">
        <v>8</v>
      </c>
      <c r="B14" s="75" t="s">
        <v>81</v>
      </c>
      <c r="C14" s="56">
        <v>8</v>
      </c>
      <c r="D14" s="56">
        <v>6</v>
      </c>
      <c r="E14" s="56">
        <v>5</v>
      </c>
      <c r="F14" s="56">
        <v>0</v>
      </c>
      <c r="G14" s="56">
        <v>5</v>
      </c>
      <c r="H14" s="56">
        <v>4</v>
      </c>
      <c r="I14" s="56">
        <v>0</v>
      </c>
      <c r="J14" s="56">
        <v>3</v>
      </c>
      <c r="K14" s="58">
        <f t="shared" si="0"/>
        <v>31</v>
      </c>
      <c r="L14" s="87"/>
    </row>
    <row r="15" spans="1:12" s="43" customFormat="1" ht="24" customHeight="1">
      <c r="A15" s="47">
        <v>9</v>
      </c>
      <c r="B15" s="75" t="s">
        <v>38</v>
      </c>
      <c r="C15" s="56">
        <v>9</v>
      </c>
      <c r="D15" s="56">
        <v>9</v>
      </c>
      <c r="E15" s="56">
        <v>8</v>
      </c>
      <c r="F15" s="56">
        <v>8</v>
      </c>
      <c r="G15" s="56">
        <v>9</v>
      </c>
      <c r="H15" s="56">
        <v>8</v>
      </c>
      <c r="I15" s="56">
        <v>9</v>
      </c>
      <c r="J15" s="56">
        <v>8</v>
      </c>
      <c r="K15" s="58">
        <f t="shared" si="0"/>
        <v>68</v>
      </c>
      <c r="L15" s="87"/>
    </row>
    <row r="16" spans="1:12" s="43" customFormat="1" ht="24" customHeight="1">
      <c r="A16" s="47">
        <v>10</v>
      </c>
      <c r="B16" s="75" t="s">
        <v>39</v>
      </c>
      <c r="C16" s="56">
        <v>8</v>
      </c>
      <c r="D16" s="56">
        <v>8</v>
      </c>
      <c r="E16" s="56">
        <v>5</v>
      </c>
      <c r="F16" s="56">
        <v>6</v>
      </c>
      <c r="G16" s="56">
        <v>6</v>
      </c>
      <c r="H16" s="56">
        <v>6</v>
      </c>
      <c r="I16" s="56">
        <v>7</v>
      </c>
      <c r="J16" s="56">
        <v>6</v>
      </c>
      <c r="K16" s="58">
        <f t="shared" si="0"/>
        <v>52</v>
      </c>
      <c r="L16" s="87"/>
    </row>
    <row r="17" spans="1:12" s="43" customFormat="1" ht="24" customHeight="1">
      <c r="A17" s="47">
        <v>11</v>
      </c>
      <c r="B17" s="75" t="s">
        <v>82</v>
      </c>
      <c r="C17" s="56">
        <v>10</v>
      </c>
      <c r="D17" s="56">
        <v>10</v>
      </c>
      <c r="E17" s="56">
        <v>9</v>
      </c>
      <c r="F17" s="56">
        <v>6</v>
      </c>
      <c r="G17" s="56">
        <v>9</v>
      </c>
      <c r="H17" s="56">
        <v>9</v>
      </c>
      <c r="I17" s="56">
        <v>10</v>
      </c>
      <c r="J17" s="56">
        <v>9</v>
      </c>
      <c r="K17" s="58">
        <f t="shared" si="0"/>
        <v>72</v>
      </c>
      <c r="L17" s="89"/>
    </row>
    <row r="18" spans="1:12" s="43" customFormat="1" ht="24" customHeight="1">
      <c r="A18" s="47">
        <v>12</v>
      </c>
      <c r="B18" s="75" t="s">
        <v>19</v>
      </c>
      <c r="C18" s="56">
        <v>7</v>
      </c>
      <c r="D18" s="56">
        <v>6</v>
      </c>
      <c r="E18" s="56">
        <v>6</v>
      </c>
      <c r="F18" s="56">
        <v>7</v>
      </c>
      <c r="G18" s="56">
        <v>6</v>
      </c>
      <c r="H18" s="56">
        <v>5</v>
      </c>
      <c r="I18" s="56">
        <v>7</v>
      </c>
      <c r="J18" s="56">
        <v>6</v>
      </c>
      <c r="K18" s="58">
        <f t="shared" si="0"/>
        <v>50</v>
      </c>
      <c r="L18" s="87"/>
    </row>
    <row r="19" spans="1:12" s="43" customFormat="1" ht="24" customHeight="1">
      <c r="A19" s="47">
        <v>13</v>
      </c>
      <c r="B19" s="75" t="s">
        <v>83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8">
        <f t="shared" si="0"/>
        <v>0</v>
      </c>
      <c r="L19" s="88"/>
    </row>
    <row r="20" spans="1:12" s="43" customFormat="1" ht="24" customHeight="1">
      <c r="A20" s="47">
        <v>14</v>
      </c>
      <c r="B20" s="75" t="s">
        <v>23</v>
      </c>
      <c r="C20" s="56">
        <v>7</v>
      </c>
      <c r="D20" s="56">
        <v>7</v>
      </c>
      <c r="E20" s="56">
        <v>6</v>
      </c>
      <c r="F20" s="56">
        <v>6</v>
      </c>
      <c r="G20" s="56">
        <v>6</v>
      </c>
      <c r="H20" s="56">
        <v>6</v>
      </c>
      <c r="I20" s="56">
        <v>7</v>
      </c>
      <c r="J20" s="56">
        <v>6</v>
      </c>
      <c r="K20" s="58">
        <f t="shared" si="0"/>
        <v>51</v>
      </c>
      <c r="L20" s="87"/>
    </row>
    <row r="21" spans="1:12" s="43" customFormat="1" ht="24" customHeight="1">
      <c r="A21" s="47">
        <v>15</v>
      </c>
      <c r="B21" s="75" t="s">
        <v>84</v>
      </c>
      <c r="C21" s="56">
        <v>5</v>
      </c>
      <c r="D21" s="56">
        <v>4</v>
      </c>
      <c r="E21" s="56">
        <v>4</v>
      </c>
      <c r="F21" s="56">
        <v>3</v>
      </c>
      <c r="G21" s="56">
        <v>4</v>
      </c>
      <c r="H21" s="56">
        <v>4</v>
      </c>
      <c r="I21" s="56">
        <v>0</v>
      </c>
      <c r="J21" s="56">
        <v>3</v>
      </c>
      <c r="K21" s="58">
        <f t="shared" si="0"/>
        <v>27</v>
      </c>
      <c r="L21" s="87"/>
    </row>
    <row r="22" spans="1:12" s="43" customFormat="1" ht="24" customHeight="1">
      <c r="A22" s="47">
        <v>16</v>
      </c>
      <c r="B22" s="75" t="s">
        <v>85</v>
      </c>
      <c r="C22" s="56">
        <v>7</v>
      </c>
      <c r="D22" s="56">
        <v>7</v>
      </c>
      <c r="E22" s="56">
        <v>7</v>
      </c>
      <c r="F22" s="56">
        <v>6</v>
      </c>
      <c r="G22" s="56">
        <v>6</v>
      </c>
      <c r="H22" s="56">
        <v>0</v>
      </c>
      <c r="I22" s="56">
        <v>6</v>
      </c>
      <c r="J22" s="56">
        <v>6</v>
      </c>
      <c r="K22" s="58">
        <f t="shared" si="0"/>
        <v>45</v>
      </c>
      <c r="L22" s="87"/>
    </row>
    <row r="23" spans="1:12" s="43" customFormat="1" ht="24" customHeight="1">
      <c r="A23" s="47">
        <v>17</v>
      </c>
      <c r="B23" s="75" t="s">
        <v>21</v>
      </c>
      <c r="C23" s="56">
        <v>6</v>
      </c>
      <c r="D23" s="56">
        <v>7</v>
      </c>
      <c r="E23" s="56">
        <v>5</v>
      </c>
      <c r="F23" s="56">
        <v>5</v>
      </c>
      <c r="G23" s="56">
        <v>6</v>
      </c>
      <c r="H23" s="56">
        <v>5</v>
      </c>
      <c r="I23" s="56">
        <v>4</v>
      </c>
      <c r="J23" s="56">
        <v>5</v>
      </c>
      <c r="K23" s="58">
        <f t="shared" si="0"/>
        <v>43</v>
      </c>
      <c r="L23" s="87"/>
    </row>
    <row r="24" spans="1:12" s="43" customFormat="1" ht="24" customHeight="1">
      <c r="A24" s="47">
        <v>18</v>
      </c>
      <c r="B24" s="75" t="s">
        <v>41</v>
      </c>
      <c r="C24" s="56">
        <v>7</v>
      </c>
      <c r="D24" s="56">
        <v>6</v>
      </c>
      <c r="E24" s="56">
        <v>6</v>
      </c>
      <c r="F24" s="56">
        <v>4</v>
      </c>
      <c r="G24" s="56">
        <v>6</v>
      </c>
      <c r="H24" s="56">
        <v>5</v>
      </c>
      <c r="I24" s="56">
        <v>5</v>
      </c>
      <c r="J24" s="56">
        <v>5</v>
      </c>
      <c r="K24" s="58">
        <f t="shared" si="0"/>
        <v>44</v>
      </c>
      <c r="L24" s="87"/>
    </row>
    <row r="25" spans="1:12" s="43" customFormat="1" ht="24" customHeight="1">
      <c r="A25" s="47">
        <v>19</v>
      </c>
      <c r="B25" s="75" t="s">
        <v>86</v>
      </c>
      <c r="C25" s="56">
        <v>8</v>
      </c>
      <c r="D25" s="56">
        <v>7</v>
      </c>
      <c r="E25" s="56">
        <v>6</v>
      </c>
      <c r="F25" s="56">
        <v>5</v>
      </c>
      <c r="G25" s="56">
        <v>5</v>
      </c>
      <c r="H25" s="56">
        <v>5</v>
      </c>
      <c r="I25" s="56">
        <v>6</v>
      </c>
      <c r="J25" s="56">
        <v>5</v>
      </c>
      <c r="K25" s="58">
        <f t="shared" si="0"/>
        <v>47</v>
      </c>
      <c r="L25" s="87"/>
    </row>
    <row r="26" spans="1:12" s="43" customFormat="1" ht="24" customHeight="1">
      <c r="A26" s="47">
        <v>20</v>
      </c>
      <c r="B26" s="75" t="s">
        <v>87</v>
      </c>
      <c r="C26" s="56">
        <v>6</v>
      </c>
      <c r="D26" s="56">
        <v>6</v>
      </c>
      <c r="E26" s="56">
        <v>5</v>
      </c>
      <c r="F26" s="56">
        <v>0</v>
      </c>
      <c r="G26" s="56">
        <v>4</v>
      </c>
      <c r="H26" s="56">
        <v>5</v>
      </c>
      <c r="I26" s="56">
        <v>5</v>
      </c>
      <c r="J26" s="56">
        <v>5</v>
      </c>
      <c r="K26" s="58">
        <f t="shared" si="0"/>
        <v>36</v>
      </c>
      <c r="L26" s="87"/>
    </row>
    <row r="27" spans="1:12" s="43" customFormat="1" ht="24" customHeight="1">
      <c r="A27" s="47">
        <v>21</v>
      </c>
      <c r="B27" s="75" t="s">
        <v>88</v>
      </c>
      <c r="C27" s="56">
        <v>5</v>
      </c>
      <c r="D27" s="56">
        <v>7</v>
      </c>
      <c r="E27" s="56">
        <v>6</v>
      </c>
      <c r="F27" s="56">
        <v>5</v>
      </c>
      <c r="G27" s="56">
        <v>5</v>
      </c>
      <c r="H27" s="56">
        <v>5</v>
      </c>
      <c r="I27" s="56">
        <v>6</v>
      </c>
      <c r="J27" s="56">
        <v>5</v>
      </c>
      <c r="K27" s="58">
        <f t="shared" si="0"/>
        <v>44</v>
      </c>
      <c r="L27" s="87"/>
    </row>
    <row r="28" spans="1:12" s="43" customFormat="1" ht="24" customHeight="1">
      <c r="A28" s="47">
        <v>22</v>
      </c>
      <c r="B28" s="75" t="s">
        <v>89</v>
      </c>
      <c r="C28" s="56">
        <v>9</v>
      </c>
      <c r="D28" s="56">
        <v>7</v>
      </c>
      <c r="E28" s="56">
        <v>6</v>
      </c>
      <c r="F28" s="56">
        <v>5</v>
      </c>
      <c r="G28" s="56">
        <v>5</v>
      </c>
      <c r="H28" s="56">
        <v>6</v>
      </c>
      <c r="I28" s="56">
        <v>6</v>
      </c>
      <c r="J28" s="56">
        <v>6</v>
      </c>
      <c r="K28" s="58">
        <f t="shared" si="0"/>
        <v>50</v>
      </c>
      <c r="L28" s="87"/>
    </row>
    <row r="29" spans="1:12" s="43" customFormat="1" ht="24" customHeight="1">
      <c r="A29" s="47">
        <v>23</v>
      </c>
      <c r="B29" s="75" t="s">
        <v>90</v>
      </c>
      <c r="C29" s="56">
        <v>8</v>
      </c>
      <c r="D29" s="56">
        <v>7</v>
      </c>
      <c r="E29" s="56">
        <v>6</v>
      </c>
      <c r="F29" s="56">
        <v>5</v>
      </c>
      <c r="G29" s="56">
        <v>5</v>
      </c>
      <c r="H29" s="56">
        <v>4</v>
      </c>
      <c r="I29" s="56">
        <v>7</v>
      </c>
      <c r="J29" s="56">
        <v>5</v>
      </c>
      <c r="K29" s="58">
        <f t="shared" si="0"/>
        <v>47</v>
      </c>
      <c r="L29" s="87"/>
    </row>
    <row r="30" spans="1:12" s="43" customFormat="1" ht="24" customHeight="1">
      <c r="A30" s="47">
        <v>24</v>
      </c>
      <c r="B30" s="75" t="s">
        <v>54</v>
      </c>
      <c r="C30" s="56">
        <v>7</v>
      </c>
      <c r="D30" s="56">
        <v>7</v>
      </c>
      <c r="E30" s="56">
        <v>6</v>
      </c>
      <c r="F30" s="56">
        <v>5</v>
      </c>
      <c r="G30" s="56">
        <v>5</v>
      </c>
      <c r="H30" s="56">
        <v>6</v>
      </c>
      <c r="I30" s="56">
        <v>7</v>
      </c>
      <c r="J30" s="56">
        <v>6</v>
      </c>
      <c r="K30" s="58">
        <f t="shared" si="0"/>
        <v>49</v>
      </c>
      <c r="L30" s="87"/>
    </row>
    <row r="31" spans="1:12" s="43" customFormat="1" ht="24" customHeight="1">
      <c r="A31" s="47">
        <v>25</v>
      </c>
      <c r="B31" s="75" t="s">
        <v>91</v>
      </c>
      <c r="C31" s="56">
        <v>7</v>
      </c>
      <c r="D31" s="56">
        <v>6</v>
      </c>
      <c r="E31" s="56">
        <v>5</v>
      </c>
      <c r="F31" s="56">
        <v>5</v>
      </c>
      <c r="G31" s="56">
        <v>5</v>
      </c>
      <c r="H31" s="56">
        <v>5</v>
      </c>
      <c r="I31" s="56">
        <v>5</v>
      </c>
      <c r="J31" s="56">
        <v>5</v>
      </c>
      <c r="K31" s="58">
        <f t="shared" si="0"/>
        <v>43</v>
      </c>
      <c r="L31" s="87"/>
    </row>
    <row r="32" spans="1:12" s="43" customFormat="1" ht="24" customHeight="1">
      <c r="A32" s="47">
        <v>26</v>
      </c>
      <c r="B32" s="75" t="s">
        <v>92</v>
      </c>
      <c r="C32" s="56">
        <v>5</v>
      </c>
      <c r="D32" s="56">
        <v>7</v>
      </c>
      <c r="E32" s="56">
        <v>4</v>
      </c>
      <c r="F32" s="56">
        <v>4</v>
      </c>
      <c r="G32" s="56">
        <v>4</v>
      </c>
      <c r="H32" s="56">
        <v>4</v>
      </c>
      <c r="I32" s="56">
        <v>5</v>
      </c>
      <c r="J32" s="56">
        <v>5</v>
      </c>
      <c r="K32" s="58">
        <f t="shared" si="0"/>
        <v>38</v>
      </c>
      <c r="L32" s="87"/>
    </row>
    <row r="33" spans="1:12" s="43" customFormat="1" ht="24" customHeight="1">
      <c r="A33" s="47">
        <v>27</v>
      </c>
      <c r="B33" s="76" t="s">
        <v>93</v>
      </c>
      <c r="C33" s="56">
        <v>7</v>
      </c>
      <c r="D33" s="56">
        <v>6</v>
      </c>
      <c r="E33" s="56">
        <v>6</v>
      </c>
      <c r="F33" s="56">
        <v>5</v>
      </c>
      <c r="G33" s="56">
        <v>5</v>
      </c>
      <c r="H33" s="56">
        <v>5</v>
      </c>
      <c r="I33" s="56">
        <v>5</v>
      </c>
      <c r="J33" s="56">
        <v>5</v>
      </c>
      <c r="K33" s="58">
        <f t="shared" si="0"/>
        <v>44</v>
      </c>
      <c r="L33" s="87"/>
    </row>
    <row r="34" spans="1:12" s="43" customFormat="1" ht="24" customHeight="1">
      <c r="A34" s="47">
        <v>28</v>
      </c>
      <c r="B34" s="75" t="s">
        <v>94</v>
      </c>
      <c r="C34" s="56">
        <v>7</v>
      </c>
      <c r="D34" s="56">
        <v>6</v>
      </c>
      <c r="E34" s="56">
        <v>5</v>
      </c>
      <c r="F34" s="56">
        <v>5</v>
      </c>
      <c r="G34" s="56">
        <v>6</v>
      </c>
      <c r="H34" s="56">
        <v>6</v>
      </c>
      <c r="I34" s="56">
        <v>6</v>
      </c>
      <c r="J34" s="56">
        <v>5</v>
      </c>
      <c r="K34" s="58">
        <f t="shared" si="0"/>
        <v>46</v>
      </c>
      <c r="L34" s="87"/>
    </row>
    <row r="35" spans="1:12" s="43" customFormat="1" ht="24" customHeight="1">
      <c r="A35" s="47">
        <v>29</v>
      </c>
      <c r="B35" s="77" t="s">
        <v>95</v>
      </c>
      <c r="C35" s="56">
        <v>6</v>
      </c>
      <c r="D35" s="56">
        <v>6</v>
      </c>
      <c r="E35" s="56">
        <v>5</v>
      </c>
      <c r="F35" s="56">
        <v>3</v>
      </c>
      <c r="G35" s="56">
        <v>4</v>
      </c>
      <c r="H35" s="56">
        <v>3</v>
      </c>
      <c r="I35" s="56">
        <v>4</v>
      </c>
      <c r="J35" s="56">
        <v>4</v>
      </c>
      <c r="K35" s="58">
        <f t="shared" si="0"/>
        <v>35</v>
      </c>
      <c r="L35" s="87"/>
    </row>
    <row r="36" spans="1:12" s="43" customFormat="1" ht="24" customHeight="1">
      <c r="A36" s="47">
        <v>30</v>
      </c>
      <c r="B36" s="77" t="s">
        <v>96</v>
      </c>
      <c r="C36" s="56">
        <v>6</v>
      </c>
      <c r="D36" s="56">
        <v>6</v>
      </c>
      <c r="E36" s="56">
        <v>6</v>
      </c>
      <c r="F36" s="56">
        <v>5</v>
      </c>
      <c r="G36" s="56">
        <v>5</v>
      </c>
      <c r="H36" s="56">
        <v>5</v>
      </c>
      <c r="I36" s="56">
        <v>6</v>
      </c>
      <c r="J36" s="56">
        <v>5</v>
      </c>
      <c r="K36" s="58">
        <f t="shared" si="0"/>
        <v>44</v>
      </c>
      <c r="L36" s="87"/>
    </row>
    <row r="37" spans="1:12" s="43" customFormat="1" ht="24" customHeight="1">
      <c r="A37" s="47">
        <v>31</v>
      </c>
      <c r="B37" s="77" t="s">
        <v>97</v>
      </c>
      <c r="C37" s="56">
        <v>8</v>
      </c>
      <c r="D37" s="56">
        <v>9</v>
      </c>
      <c r="E37" s="56">
        <v>8</v>
      </c>
      <c r="F37" s="56">
        <v>8</v>
      </c>
      <c r="G37" s="56">
        <v>9</v>
      </c>
      <c r="H37" s="56">
        <v>8</v>
      </c>
      <c r="I37" s="56">
        <v>9</v>
      </c>
      <c r="J37" s="56">
        <v>9</v>
      </c>
      <c r="K37" s="58">
        <f t="shared" si="0"/>
        <v>68</v>
      </c>
      <c r="L37" s="87"/>
    </row>
    <row r="38" spans="1:12" s="43" customFormat="1" ht="24" customHeight="1">
      <c r="A38" s="47">
        <v>32</v>
      </c>
      <c r="B38" s="77" t="s">
        <v>98</v>
      </c>
      <c r="C38" s="56">
        <v>7</v>
      </c>
      <c r="D38" s="56">
        <v>7</v>
      </c>
      <c r="E38" s="56">
        <v>6</v>
      </c>
      <c r="F38" s="56">
        <v>7</v>
      </c>
      <c r="G38" s="56">
        <v>6</v>
      </c>
      <c r="H38" s="56">
        <v>6</v>
      </c>
      <c r="I38" s="56">
        <v>7</v>
      </c>
      <c r="J38" s="56">
        <v>7</v>
      </c>
      <c r="K38" s="58">
        <f t="shared" si="0"/>
        <v>53</v>
      </c>
      <c r="L38" s="87"/>
    </row>
    <row r="39" spans="1:12" s="43" customFormat="1" ht="24" customHeight="1">
      <c r="A39" s="47">
        <v>33</v>
      </c>
      <c r="B39" s="77" t="s">
        <v>99</v>
      </c>
      <c r="C39" s="56">
        <v>7</v>
      </c>
      <c r="D39" s="56">
        <v>7</v>
      </c>
      <c r="E39" s="56">
        <v>7</v>
      </c>
      <c r="F39" s="56">
        <v>7</v>
      </c>
      <c r="G39" s="56">
        <v>7</v>
      </c>
      <c r="H39" s="56">
        <v>7</v>
      </c>
      <c r="I39" s="56">
        <v>8</v>
      </c>
      <c r="J39" s="56">
        <v>7</v>
      </c>
      <c r="K39" s="58">
        <f t="shared" si="0"/>
        <v>57</v>
      </c>
      <c r="L39" s="87"/>
    </row>
    <row r="40" spans="1:12" s="43" customFormat="1" ht="24" customHeight="1">
      <c r="A40" s="47">
        <v>34</v>
      </c>
      <c r="B40" s="77" t="s">
        <v>34</v>
      </c>
      <c r="C40" s="56">
        <v>7</v>
      </c>
      <c r="D40" s="56">
        <v>6</v>
      </c>
      <c r="E40" s="56">
        <v>6</v>
      </c>
      <c r="F40" s="56">
        <v>5</v>
      </c>
      <c r="G40" s="56">
        <v>5</v>
      </c>
      <c r="H40" s="56">
        <v>5</v>
      </c>
      <c r="I40" s="56">
        <v>6</v>
      </c>
      <c r="J40" s="56">
        <v>5</v>
      </c>
      <c r="K40" s="58">
        <f t="shared" si="0"/>
        <v>45</v>
      </c>
      <c r="L40" s="87"/>
    </row>
    <row r="41" spans="1:12" s="43" customFormat="1" ht="24" customHeight="1">
      <c r="A41" s="47">
        <v>35</v>
      </c>
      <c r="B41" s="77" t="s">
        <v>100</v>
      </c>
      <c r="C41" s="56">
        <v>6</v>
      </c>
      <c r="D41" s="56">
        <v>6</v>
      </c>
      <c r="E41" s="56">
        <v>5</v>
      </c>
      <c r="F41" s="56">
        <v>2</v>
      </c>
      <c r="G41" s="56">
        <v>3</v>
      </c>
      <c r="H41" s="56">
        <v>2</v>
      </c>
      <c r="I41" s="56">
        <v>4</v>
      </c>
      <c r="J41" s="56">
        <v>3</v>
      </c>
      <c r="K41" s="58">
        <f t="shared" si="0"/>
        <v>31</v>
      </c>
      <c r="L41" s="87"/>
    </row>
    <row r="42" spans="1:12" s="43" customFormat="1" ht="24" customHeight="1">
      <c r="A42" s="47">
        <v>36</v>
      </c>
      <c r="B42" s="77" t="s">
        <v>44</v>
      </c>
      <c r="C42" s="56">
        <v>7</v>
      </c>
      <c r="D42" s="56">
        <v>7</v>
      </c>
      <c r="E42" s="56">
        <v>5</v>
      </c>
      <c r="F42" s="56">
        <v>4</v>
      </c>
      <c r="G42" s="56">
        <v>4</v>
      </c>
      <c r="H42" s="56">
        <v>4</v>
      </c>
      <c r="I42" s="56">
        <v>4</v>
      </c>
      <c r="J42" s="56">
        <v>4</v>
      </c>
      <c r="K42" s="58">
        <f t="shared" si="0"/>
        <v>39</v>
      </c>
      <c r="L42" s="87"/>
    </row>
    <row r="43" spans="1:12" s="43" customFormat="1" ht="24" customHeight="1">
      <c r="A43" s="47">
        <v>37</v>
      </c>
      <c r="B43" s="77" t="s">
        <v>17</v>
      </c>
      <c r="C43" s="56">
        <v>8</v>
      </c>
      <c r="D43" s="56">
        <v>8</v>
      </c>
      <c r="E43" s="56">
        <v>6</v>
      </c>
      <c r="F43" s="56">
        <v>6</v>
      </c>
      <c r="G43" s="56">
        <v>6</v>
      </c>
      <c r="H43" s="56">
        <v>6</v>
      </c>
      <c r="I43" s="56">
        <v>7</v>
      </c>
      <c r="J43" s="56">
        <v>7</v>
      </c>
      <c r="K43" s="58">
        <f t="shared" si="0"/>
        <v>54</v>
      </c>
      <c r="L43" s="87"/>
    </row>
    <row r="44" spans="1:12" s="43" customFormat="1" ht="24" customHeight="1">
      <c r="A44" s="47">
        <v>38</v>
      </c>
      <c r="B44" s="77" t="s">
        <v>18</v>
      </c>
      <c r="C44" s="56">
        <v>7</v>
      </c>
      <c r="D44" s="56">
        <v>7</v>
      </c>
      <c r="E44" s="56">
        <v>6</v>
      </c>
      <c r="F44" s="56">
        <v>5</v>
      </c>
      <c r="G44" s="56">
        <v>5</v>
      </c>
      <c r="H44" s="56">
        <v>5</v>
      </c>
      <c r="I44" s="56">
        <v>7</v>
      </c>
      <c r="J44" s="56">
        <v>6</v>
      </c>
      <c r="K44" s="58">
        <f t="shared" si="0"/>
        <v>48</v>
      </c>
      <c r="L44" s="87"/>
    </row>
    <row r="45" spans="1:12" s="43" customFormat="1" ht="24" customHeight="1">
      <c r="A45" s="47">
        <v>39</v>
      </c>
      <c r="B45" s="77" t="s">
        <v>101</v>
      </c>
      <c r="C45" s="56">
        <v>7</v>
      </c>
      <c r="D45" s="56">
        <v>7</v>
      </c>
      <c r="E45" s="56">
        <v>5</v>
      </c>
      <c r="F45" s="56">
        <v>4</v>
      </c>
      <c r="G45" s="56">
        <v>5</v>
      </c>
      <c r="H45" s="56">
        <v>5</v>
      </c>
      <c r="I45" s="56">
        <v>6</v>
      </c>
      <c r="J45" s="56">
        <v>4</v>
      </c>
      <c r="K45" s="58">
        <f t="shared" si="0"/>
        <v>43</v>
      </c>
      <c r="L45" s="87"/>
    </row>
    <row r="46" spans="1:12" s="43" customFormat="1" ht="24" customHeight="1">
      <c r="A46" s="47">
        <v>40</v>
      </c>
      <c r="B46" s="77" t="s">
        <v>20</v>
      </c>
      <c r="C46" s="56">
        <v>6</v>
      </c>
      <c r="D46" s="56">
        <v>6</v>
      </c>
      <c r="E46" s="56">
        <v>5</v>
      </c>
      <c r="F46" s="56">
        <v>4</v>
      </c>
      <c r="G46" s="56">
        <v>5</v>
      </c>
      <c r="H46" s="56">
        <v>5</v>
      </c>
      <c r="I46" s="56">
        <v>5</v>
      </c>
      <c r="J46" s="56">
        <v>4</v>
      </c>
      <c r="K46" s="58">
        <f t="shared" si="0"/>
        <v>40</v>
      </c>
      <c r="L46" s="87"/>
    </row>
    <row r="47" spans="1:12" s="43" customFormat="1" ht="24" customHeight="1">
      <c r="A47" s="47">
        <v>41</v>
      </c>
      <c r="B47" s="77" t="s">
        <v>45</v>
      </c>
      <c r="C47" s="56">
        <v>9</v>
      </c>
      <c r="D47" s="56">
        <v>9</v>
      </c>
      <c r="E47" s="56">
        <v>9</v>
      </c>
      <c r="F47" s="56">
        <v>9</v>
      </c>
      <c r="G47" s="56">
        <v>9</v>
      </c>
      <c r="H47" s="56">
        <v>9</v>
      </c>
      <c r="I47" s="56">
        <v>10</v>
      </c>
      <c r="J47" s="56">
        <v>9</v>
      </c>
      <c r="K47" s="58">
        <f t="shared" si="0"/>
        <v>73</v>
      </c>
      <c r="L47" s="89"/>
    </row>
    <row r="48" spans="1:12" s="43" customFormat="1" ht="24" customHeight="1">
      <c r="A48" s="47">
        <v>42</v>
      </c>
      <c r="B48" s="77" t="s">
        <v>22</v>
      </c>
      <c r="C48" s="56">
        <v>8</v>
      </c>
      <c r="D48" s="56">
        <v>8</v>
      </c>
      <c r="E48" s="56">
        <v>7</v>
      </c>
      <c r="F48" s="56">
        <v>8</v>
      </c>
      <c r="G48" s="56">
        <v>7</v>
      </c>
      <c r="H48" s="56">
        <v>7</v>
      </c>
      <c r="I48" s="56">
        <v>8</v>
      </c>
      <c r="J48" s="56">
        <v>8</v>
      </c>
      <c r="K48" s="58">
        <f t="shared" si="0"/>
        <v>61</v>
      </c>
      <c r="L48" s="87"/>
    </row>
    <row r="49" spans="1:12" s="43" customFormat="1" ht="24" customHeight="1">
      <c r="A49" s="47">
        <v>43</v>
      </c>
      <c r="B49" s="77" t="s">
        <v>102</v>
      </c>
      <c r="C49" s="56">
        <v>2</v>
      </c>
      <c r="D49" s="56">
        <v>4</v>
      </c>
      <c r="E49" s="56">
        <v>3</v>
      </c>
      <c r="F49" s="56">
        <v>0</v>
      </c>
      <c r="G49" s="56">
        <v>2</v>
      </c>
      <c r="H49" s="56">
        <v>3</v>
      </c>
      <c r="I49" s="56">
        <v>4</v>
      </c>
      <c r="J49" s="56">
        <v>3</v>
      </c>
      <c r="K49" s="58">
        <f t="shared" si="0"/>
        <v>21</v>
      </c>
      <c r="L49" s="87"/>
    </row>
    <row r="50" spans="1:12" s="43" customFormat="1" ht="24" customHeight="1" thickBot="1">
      <c r="A50" s="50">
        <v>44</v>
      </c>
      <c r="B50" s="78" t="s">
        <v>103</v>
      </c>
      <c r="C50" s="90">
        <v>9</v>
      </c>
      <c r="D50" s="90">
        <v>9</v>
      </c>
      <c r="E50" s="90">
        <v>8</v>
      </c>
      <c r="F50" s="90">
        <v>6</v>
      </c>
      <c r="G50" s="90">
        <v>9</v>
      </c>
      <c r="H50" s="90">
        <v>8</v>
      </c>
      <c r="I50" s="90">
        <v>8</v>
      </c>
      <c r="J50" s="90">
        <v>8</v>
      </c>
      <c r="K50" s="91">
        <f t="shared" si="0"/>
        <v>65</v>
      </c>
      <c r="L50" s="92"/>
    </row>
    <row r="52" spans="1:12" ht="18.75">
      <c r="A52" s="19" t="s">
        <v>5</v>
      </c>
      <c r="L52" s="84" t="s">
        <v>43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40625" defaultRowHeight="15"/>
  <cols>
    <col min="1" max="1" width="5" style="12" customWidth="1"/>
    <col min="2" max="2" width="42.5703125" style="12" customWidth="1"/>
    <col min="3" max="10" width="13" style="12" customWidth="1"/>
    <col min="11" max="12" width="10.28515625" style="12" customWidth="1"/>
    <col min="13" max="16384" width="9.140625" style="27"/>
  </cols>
  <sheetData>
    <row r="1" spans="1:12" ht="23.25" customHeight="1">
      <c r="A1" s="632" t="s">
        <v>29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</row>
    <row r="2" spans="1:12" ht="20.25">
      <c r="A2" s="28"/>
      <c r="B2" s="28"/>
      <c r="C2" s="29"/>
      <c r="D2" s="29"/>
      <c r="E2" s="29"/>
      <c r="F2" s="29"/>
      <c r="G2" s="29"/>
      <c r="H2" s="30"/>
      <c r="I2" s="31"/>
      <c r="J2" s="31"/>
      <c r="K2" s="31"/>
      <c r="L2" s="31"/>
    </row>
    <row r="3" spans="1:12" ht="16.5">
      <c r="A3" s="32" t="s">
        <v>74</v>
      </c>
      <c r="B3" s="32"/>
      <c r="C3" s="33"/>
      <c r="D3" s="34"/>
      <c r="E3" s="33"/>
      <c r="F3" s="27"/>
      <c r="G3" s="35"/>
      <c r="I3" s="36"/>
      <c r="J3" s="36"/>
      <c r="K3" s="37"/>
      <c r="L3" s="38" t="s">
        <v>7</v>
      </c>
    </row>
    <row r="4" spans="1:12" ht="21.75" customHeight="1">
      <c r="A4" s="633" t="s">
        <v>15</v>
      </c>
      <c r="B4" s="633"/>
      <c r="C4" s="633"/>
      <c r="D4" s="633"/>
      <c r="E4" s="633"/>
      <c r="F4" s="633"/>
      <c r="G4" s="633"/>
      <c r="H4" s="633"/>
      <c r="I4" s="633"/>
      <c r="J4" s="633"/>
      <c r="K4" s="633"/>
      <c r="L4" s="633"/>
    </row>
    <row r="5" spans="1:12" ht="30" customHeight="1" thickBot="1">
      <c r="A5" s="634" t="s">
        <v>65</v>
      </c>
      <c r="B5" s="634"/>
      <c r="C5" s="634"/>
      <c r="D5" s="634"/>
      <c r="E5" s="634"/>
      <c r="F5" s="634"/>
      <c r="G5" s="634"/>
      <c r="H5" s="634"/>
      <c r="I5" s="634"/>
      <c r="J5" s="634"/>
      <c r="K5" s="634"/>
      <c r="L5" s="634"/>
    </row>
    <row r="6" spans="1:12" s="39" customFormat="1" ht="39" thickBot="1">
      <c r="A6" s="40" t="s">
        <v>0</v>
      </c>
      <c r="B6" s="41" t="s">
        <v>8</v>
      </c>
      <c r="C6" s="26" t="s">
        <v>9</v>
      </c>
      <c r="D6" s="26" t="s">
        <v>36</v>
      </c>
      <c r="E6" s="26" t="s">
        <v>10</v>
      </c>
      <c r="F6" s="26" t="s">
        <v>16</v>
      </c>
      <c r="G6" s="26" t="s">
        <v>11</v>
      </c>
      <c r="H6" s="26" t="s">
        <v>12</v>
      </c>
      <c r="I6" s="26" t="s">
        <v>31</v>
      </c>
      <c r="J6" s="26" t="s">
        <v>13</v>
      </c>
      <c r="K6" s="25" t="s">
        <v>14</v>
      </c>
      <c r="L6" s="42" t="s">
        <v>2</v>
      </c>
    </row>
    <row r="7" spans="1:12" s="43" customFormat="1" ht="24" customHeight="1">
      <c r="A7" s="59">
        <v>1</v>
      </c>
      <c r="B7" s="93" t="s">
        <v>75</v>
      </c>
      <c r="C7" s="94">
        <v>8</v>
      </c>
      <c r="D7" s="94">
        <v>6</v>
      </c>
      <c r="E7" s="94">
        <v>6</v>
      </c>
      <c r="F7" s="94">
        <v>6</v>
      </c>
      <c r="G7" s="94">
        <v>5</v>
      </c>
      <c r="H7" s="94">
        <v>6</v>
      </c>
      <c r="I7" s="94">
        <v>5</v>
      </c>
      <c r="J7" s="94">
        <v>5</v>
      </c>
      <c r="K7" s="95">
        <f>SUM(C7:J7)</f>
        <v>47</v>
      </c>
      <c r="L7" s="96"/>
    </row>
    <row r="8" spans="1:12" s="43" customFormat="1" ht="24" customHeight="1">
      <c r="A8" s="47">
        <v>2</v>
      </c>
      <c r="B8" s="75" t="s">
        <v>76</v>
      </c>
      <c r="C8" s="56">
        <v>9</v>
      </c>
      <c r="D8" s="56">
        <v>8</v>
      </c>
      <c r="E8" s="56">
        <v>8</v>
      </c>
      <c r="F8" s="56">
        <v>7</v>
      </c>
      <c r="G8" s="56">
        <v>7</v>
      </c>
      <c r="H8" s="56">
        <v>7</v>
      </c>
      <c r="I8" s="56">
        <v>6</v>
      </c>
      <c r="J8" s="56">
        <v>9</v>
      </c>
      <c r="K8" s="58">
        <f>SUM(C8:J8)</f>
        <v>61</v>
      </c>
      <c r="L8" s="97"/>
    </row>
    <row r="9" spans="1:12" s="43" customFormat="1" ht="24" customHeight="1">
      <c r="A9" s="47">
        <v>3</v>
      </c>
      <c r="B9" s="75" t="s">
        <v>77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8">
        <f t="shared" ref="K9:K50" si="0">SUM(C9:J9)</f>
        <v>0</v>
      </c>
      <c r="L9" s="97"/>
    </row>
    <row r="10" spans="1:12" s="43" customFormat="1" ht="24" customHeight="1">
      <c r="A10" s="47">
        <v>4</v>
      </c>
      <c r="B10" s="75" t="s">
        <v>59</v>
      </c>
      <c r="C10" s="56">
        <v>10</v>
      </c>
      <c r="D10" s="56">
        <v>9</v>
      </c>
      <c r="E10" s="56">
        <v>9</v>
      </c>
      <c r="F10" s="56">
        <v>8</v>
      </c>
      <c r="G10" s="56">
        <v>9</v>
      </c>
      <c r="H10" s="56">
        <v>9</v>
      </c>
      <c r="I10" s="56">
        <v>10</v>
      </c>
      <c r="J10" s="56">
        <v>10</v>
      </c>
      <c r="K10" s="58">
        <f t="shared" si="0"/>
        <v>74</v>
      </c>
      <c r="L10" s="97"/>
    </row>
    <row r="11" spans="1:12" s="43" customFormat="1" ht="24" customHeight="1">
      <c r="A11" s="47">
        <v>5</v>
      </c>
      <c r="B11" s="75" t="s">
        <v>78</v>
      </c>
      <c r="C11" s="56">
        <v>5</v>
      </c>
      <c r="D11" s="56">
        <v>4</v>
      </c>
      <c r="E11" s="56">
        <v>2</v>
      </c>
      <c r="F11" s="56">
        <v>3</v>
      </c>
      <c r="G11" s="56">
        <v>5</v>
      </c>
      <c r="H11" s="56">
        <v>4</v>
      </c>
      <c r="I11" s="56">
        <v>4</v>
      </c>
      <c r="J11" s="56">
        <v>3</v>
      </c>
      <c r="K11" s="58">
        <f t="shared" si="0"/>
        <v>30</v>
      </c>
      <c r="L11" s="97"/>
    </row>
    <row r="12" spans="1:12" s="43" customFormat="1" ht="24" customHeight="1">
      <c r="A12" s="47">
        <v>6</v>
      </c>
      <c r="B12" s="75" t="s">
        <v>79</v>
      </c>
      <c r="C12" s="56">
        <v>6</v>
      </c>
      <c r="D12" s="56">
        <v>7</v>
      </c>
      <c r="E12" s="56">
        <v>0</v>
      </c>
      <c r="F12" s="56">
        <v>0</v>
      </c>
      <c r="G12" s="56">
        <v>4</v>
      </c>
      <c r="H12" s="56">
        <v>4</v>
      </c>
      <c r="I12" s="56">
        <v>3</v>
      </c>
      <c r="J12" s="56">
        <v>3</v>
      </c>
      <c r="K12" s="58">
        <f t="shared" si="0"/>
        <v>27</v>
      </c>
      <c r="L12" s="97"/>
    </row>
    <row r="13" spans="1:12" s="43" customFormat="1" ht="24" customHeight="1">
      <c r="A13" s="47">
        <v>7</v>
      </c>
      <c r="B13" s="75" t="s">
        <v>80</v>
      </c>
      <c r="C13" s="56">
        <v>7</v>
      </c>
      <c r="D13" s="56">
        <v>7</v>
      </c>
      <c r="E13" s="56">
        <v>6</v>
      </c>
      <c r="F13" s="56">
        <v>4</v>
      </c>
      <c r="G13" s="56">
        <v>4</v>
      </c>
      <c r="H13" s="56">
        <v>4</v>
      </c>
      <c r="I13" s="56">
        <v>5</v>
      </c>
      <c r="J13" s="56">
        <v>5</v>
      </c>
      <c r="K13" s="58">
        <f t="shared" si="0"/>
        <v>42</v>
      </c>
      <c r="L13" s="97"/>
    </row>
    <row r="14" spans="1:12" s="43" customFormat="1" ht="24" customHeight="1">
      <c r="A14" s="47">
        <v>8</v>
      </c>
      <c r="B14" s="75" t="s">
        <v>81</v>
      </c>
      <c r="C14" s="56">
        <v>8</v>
      </c>
      <c r="D14" s="56">
        <v>7</v>
      </c>
      <c r="E14" s="56">
        <v>6</v>
      </c>
      <c r="F14" s="56">
        <v>0</v>
      </c>
      <c r="G14" s="56">
        <v>4</v>
      </c>
      <c r="H14" s="56">
        <v>5</v>
      </c>
      <c r="I14" s="56">
        <v>0</v>
      </c>
      <c r="J14" s="56">
        <v>3</v>
      </c>
      <c r="K14" s="58">
        <f t="shared" si="0"/>
        <v>33</v>
      </c>
      <c r="L14" s="97"/>
    </row>
    <row r="15" spans="1:12" s="43" customFormat="1" ht="24" customHeight="1">
      <c r="A15" s="47">
        <v>9</v>
      </c>
      <c r="B15" s="75" t="s">
        <v>38</v>
      </c>
      <c r="C15" s="56">
        <v>8</v>
      </c>
      <c r="D15" s="56">
        <v>8</v>
      </c>
      <c r="E15" s="56">
        <v>10</v>
      </c>
      <c r="F15" s="56">
        <v>8</v>
      </c>
      <c r="G15" s="56">
        <v>9</v>
      </c>
      <c r="H15" s="56">
        <v>9</v>
      </c>
      <c r="I15" s="56">
        <v>9</v>
      </c>
      <c r="J15" s="56">
        <v>8</v>
      </c>
      <c r="K15" s="58">
        <f t="shared" si="0"/>
        <v>69</v>
      </c>
      <c r="L15" s="97"/>
    </row>
    <row r="16" spans="1:12" s="43" customFormat="1" ht="24" customHeight="1">
      <c r="A16" s="47">
        <v>10</v>
      </c>
      <c r="B16" s="75" t="s">
        <v>39</v>
      </c>
      <c r="C16" s="56">
        <v>8</v>
      </c>
      <c r="D16" s="56">
        <v>10</v>
      </c>
      <c r="E16" s="56">
        <v>6</v>
      </c>
      <c r="F16" s="56">
        <v>6</v>
      </c>
      <c r="G16" s="56">
        <v>7</v>
      </c>
      <c r="H16" s="56">
        <v>6</v>
      </c>
      <c r="I16" s="56">
        <v>8</v>
      </c>
      <c r="J16" s="56">
        <v>8</v>
      </c>
      <c r="K16" s="58">
        <f t="shared" si="0"/>
        <v>59</v>
      </c>
      <c r="L16" s="97"/>
    </row>
    <row r="17" spans="1:12" s="43" customFormat="1" ht="24" customHeight="1">
      <c r="A17" s="47">
        <v>11</v>
      </c>
      <c r="B17" s="75" t="s">
        <v>82</v>
      </c>
      <c r="C17" s="56">
        <v>10</v>
      </c>
      <c r="D17" s="56">
        <v>10</v>
      </c>
      <c r="E17" s="56">
        <v>10</v>
      </c>
      <c r="F17" s="56">
        <v>8</v>
      </c>
      <c r="G17" s="56">
        <v>9</v>
      </c>
      <c r="H17" s="56">
        <v>9</v>
      </c>
      <c r="I17" s="56">
        <v>10</v>
      </c>
      <c r="J17" s="56">
        <v>10</v>
      </c>
      <c r="K17" s="58">
        <f t="shared" si="0"/>
        <v>76</v>
      </c>
      <c r="L17" s="97"/>
    </row>
    <row r="18" spans="1:12" s="43" customFormat="1" ht="24" customHeight="1">
      <c r="A18" s="47">
        <v>12</v>
      </c>
      <c r="B18" s="75" t="s">
        <v>19</v>
      </c>
      <c r="C18" s="56">
        <v>7</v>
      </c>
      <c r="D18" s="56">
        <v>7</v>
      </c>
      <c r="E18" s="56">
        <v>7</v>
      </c>
      <c r="F18" s="56">
        <v>6</v>
      </c>
      <c r="G18" s="56">
        <v>6</v>
      </c>
      <c r="H18" s="56">
        <v>5</v>
      </c>
      <c r="I18" s="56">
        <v>6</v>
      </c>
      <c r="J18" s="56">
        <v>5</v>
      </c>
      <c r="K18" s="58">
        <f t="shared" si="0"/>
        <v>49</v>
      </c>
      <c r="L18" s="97"/>
    </row>
    <row r="19" spans="1:12" s="43" customFormat="1" ht="24" customHeight="1">
      <c r="A19" s="47">
        <v>13</v>
      </c>
      <c r="B19" s="75" t="s">
        <v>83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8">
        <f t="shared" si="0"/>
        <v>0</v>
      </c>
      <c r="L19" s="97"/>
    </row>
    <row r="20" spans="1:12" s="43" customFormat="1" ht="24" customHeight="1">
      <c r="A20" s="47">
        <v>14</v>
      </c>
      <c r="B20" s="75" t="s">
        <v>23</v>
      </c>
      <c r="C20" s="56">
        <v>7</v>
      </c>
      <c r="D20" s="56">
        <v>10</v>
      </c>
      <c r="E20" s="56">
        <v>7</v>
      </c>
      <c r="F20" s="56">
        <v>6</v>
      </c>
      <c r="G20" s="56">
        <v>6</v>
      </c>
      <c r="H20" s="56">
        <v>6</v>
      </c>
      <c r="I20" s="56">
        <v>8</v>
      </c>
      <c r="J20" s="56">
        <v>9</v>
      </c>
      <c r="K20" s="58">
        <f t="shared" si="0"/>
        <v>59</v>
      </c>
      <c r="L20" s="97"/>
    </row>
    <row r="21" spans="1:12" s="43" customFormat="1" ht="24" customHeight="1">
      <c r="A21" s="47">
        <v>15</v>
      </c>
      <c r="B21" s="75" t="s">
        <v>84</v>
      </c>
      <c r="C21" s="56">
        <v>6</v>
      </c>
      <c r="D21" s="56">
        <v>5</v>
      </c>
      <c r="E21" s="56">
        <v>4</v>
      </c>
      <c r="F21" s="56">
        <v>3</v>
      </c>
      <c r="G21" s="56">
        <v>3</v>
      </c>
      <c r="H21" s="56">
        <v>4</v>
      </c>
      <c r="I21" s="56">
        <v>0</v>
      </c>
      <c r="J21" s="56">
        <v>4</v>
      </c>
      <c r="K21" s="58">
        <f t="shared" si="0"/>
        <v>29</v>
      </c>
      <c r="L21" s="97"/>
    </row>
    <row r="22" spans="1:12" s="43" customFormat="1" ht="24" customHeight="1">
      <c r="A22" s="47">
        <v>16</v>
      </c>
      <c r="B22" s="75" t="s">
        <v>85</v>
      </c>
      <c r="C22" s="56">
        <v>8</v>
      </c>
      <c r="D22" s="56">
        <v>6</v>
      </c>
      <c r="E22" s="56">
        <v>6</v>
      </c>
      <c r="F22" s="56">
        <v>7</v>
      </c>
      <c r="G22" s="56">
        <v>7</v>
      </c>
      <c r="H22" s="56">
        <v>0</v>
      </c>
      <c r="I22" s="56">
        <v>6</v>
      </c>
      <c r="J22" s="56">
        <v>8</v>
      </c>
      <c r="K22" s="58">
        <f t="shared" si="0"/>
        <v>48</v>
      </c>
      <c r="L22" s="97"/>
    </row>
    <row r="23" spans="1:12" s="43" customFormat="1" ht="24" customHeight="1">
      <c r="A23" s="47">
        <v>17</v>
      </c>
      <c r="B23" s="75" t="s">
        <v>21</v>
      </c>
      <c r="C23" s="56">
        <v>7</v>
      </c>
      <c r="D23" s="56">
        <v>8</v>
      </c>
      <c r="E23" s="56">
        <v>6</v>
      </c>
      <c r="F23" s="56">
        <v>6</v>
      </c>
      <c r="G23" s="56">
        <v>7</v>
      </c>
      <c r="H23" s="56">
        <v>5</v>
      </c>
      <c r="I23" s="56">
        <v>4</v>
      </c>
      <c r="J23" s="56">
        <v>6</v>
      </c>
      <c r="K23" s="58">
        <f t="shared" si="0"/>
        <v>49</v>
      </c>
      <c r="L23" s="97"/>
    </row>
    <row r="24" spans="1:12" s="43" customFormat="1" ht="24" customHeight="1">
      <c r="A24" s="47">
        <v>18</v>
      </c>
      <c r="B24" s="75" t="s">
        <v>41</v>
      </c>
      <c r="C24" s="56">
        <v>8</v>
      </c>
      <c r="D24" s="56">
        <v>8</v>
      </c>
      <c r="E24" s="56">
        <v>6</v>
      </c>
      <c r="F24" s="56">
        <v>5</v>
      </c>
      <c r="G24" s="56">
        <v>6</v>
      </c>
      <c r="H24" s="56">
        <v>5</v>
      </c>
      <c r="I24" s="56">
        <v>5</v>
      </c>
      <c r="J24" s="56">
        <v>5</v>
      </c>
      <c r="K24" s="58">
        <f t="shared" si="0"/>
        <v>48</v>
      </c>
      <c r="L24" s="97"/>
    </row>
    <row r="25" spans="1:12" s="43" customFormat="1" ht="24" customHeight="1">
      <c r="A25" s="47">
        <v>19</v>
      </c>
      <c r="B25" s="75" t="s">
        <v>86</v>
      </c>
      <c r="C25" s="56">
        <v>7</v>
      </c>
      <c r="D25" s="56">
        <v>7</v>
      </c>
      <c r="E25" s="56">
        <v>6</v>
      </c>
      <c r="F25" s="56">
        <v>7</v>
      </c>
      <c r="G25" s="56">
        <v>7</v>
      </c>
      <c r="H25" s="56">
        <v>7</v>
      </c>
      <c r="I25" s="56">
        <v>8</v>
      </c>
      <c r="J25" s="56">
        <v>8</v>
      </c>
      <c r="K25" s="58">
        <f t="shared" si="0"/>
        <v>57</v>
      </c>
      <c r="L25" s="97"/>
    </row>
    <row r="26" spans="1:12" s="43" customFormat="1" ht="24" customHeight="1">
      <c r="A26" s="47">
        <v>20</v>
      </c>
      <c r="B26" s="75" t="s">
        <v>87</v>
      </c>
      <c r="C26" s="56">
        <v>5</v>
      </c>
      <c r="D26" s="56">
        <v>6</v>
      </c>
      <c r="E26" s="56">
        <v>4</v>
      </c>
      <c r="F26" s="56">
        <v>0</v>
      </c>
      <c r="G26" s="56">
        <v>7</v>
      </c>
      <c r="H26" s="56">
        <v>6</v>
      </c>
      <c r="I26" s="56">
        <v>5</v>
      </c>
      <c r="J26" s="56">
        <v>4</v>
      </c>
      <c r="K26" s="58">
        <f t="shared" si="0"/>
        <v>37</v>
      </c>
      <c r="L26" s="97"/>
    </row>
    <row r="27" spans="1:12" s="43" customFormat="1" ht="24" customHeight="1">
      <c r="A27" s="47">
        <v>21</v>
      </c>
      <c r="B27" s="75" t="s">
        <v>88</v>
      </c>
      <c r="C27" s="56">
        <v>6</v>
      </c>
      <c r="D27" s="56">
        <v>7</v>
      </c>
      <c r="E27" s="56">
        <v>7</v>
      </c>
      <c r="F27" s="56">
        <v>5</v>
      </c>
      <c r="G27" s="56">
        <v>5</v>
      </c>
      <c r="H27" s="56">
        <v>5</v>
      </c>
      <c r="I27" s="56">
        <v>7</v>
      </c>
      <c r="J27" s="56">
        <v>6</v>
      </c>
      <c r="K27" s="58">
        <f t="shared" si="0"/>
        <v>48</v>
      </c>
      <c r="L27" s="97"/>
    </row>
    <row r="28" spans="1:12" s="43" customFormat="1" ht="24" customHeight="1">
      <c r="A28" s="47">
        <v>22</v>
      </c>
      <c r="B28" s="75" t="s">
        <v>89</v>
      </c>
      <c r="C28" s="56">
        <v>10</v>
      </c>
      <c r="D28" s="56">
        <v>8</v>
      </c>
      <c r="E28" s="56">
        <v>7</v>
      </c>
      <c r="F28" s="56">
        <v>6</v>
      </c>
      <c r="G28" s="56">
        <v>5</v>
      </c>
      <c r="H28" s="56">
        <v>6</v>
      </c>
      <c r="I28" s="56">
        <v>7</v>
      </c>
      <c r="J28" s="56">
        <v>7</v>
      </c>
      <c r="K28" s="58">
        <f t="shared" si="0"/>
        <v>56</v>
      </c>
      <c r="L28" s="97"/>
    </row>
    <row r="29" spans="1:12" s="43" customFormat="1" ht="24" customHeight="1">
      <c r="A29" s="47">
        <v>23</v>
      </c>
      <c r="B29" s="75" t="s">
        <v>90</v>
      </c>
      <c r="C29" s="56">
        <v>8</v>
      </c>
      <c r="D29" s="56">
        <v>7</v>
      </c>
      <c r="E29" s="56">
        <v>4</v>
      </c>
      <c r="F29" s="56">
        <v>5</v>
      </c>
      <c r="G29" s="56">
        <v>5</v>
      </c>
      <c r="H29" s="56">
        <v>5</v>
      </c>
      <c r="I29" s="56">
        <v>8</v>
      </c>
      <c r="J29" s="56">
        <v>6</v>
      </c>
      <c r="K29" s="58">
        <f t="shared" si="0"/>
        <v>48</v>
      </c>
      <c r="L29" s="97"/>
    </row>
    <row r="30" spans="1:12" s="43" customFormat="1" ht="24" customHeight="1">
      <c r="A30" s="47">
        <v>24</v>
      </c>
      <c r="B30" s="75" t="s">
        <v>54</v>
      </c>
      <c r="C30" s="56">
        <v>7</v>
      </c>
      <c r="D30" s="56">
        <v>7</v>
      </c>
      <c r="E30" s="56">
        <v>6</v>
      </c>
      <c r="F30" s="56">
        <v>6</v>
      </c>
      <c r="G30" s="56">
        <v>7</v>
      </c>
      <c r="H30" s="56">
        <v>8</v>
      </c>
      <c r="I30" s="56">
        <v>6</v>
      </c>
      <c r="J30" s="56">
        <v>8</v>
      </c>
      <c r="K30" s="58">
        <f t="shared" si="0"/>
        <v>55</v>
      </c>
      <c r="L30" s="97"/>
    </row>
    <row r="31" spans="1:12" s="43" customFormat="1" ht="24" customHeight="1">
      <c r="A31" s="47">
        <v>25</v>
      </c>
      <c r="B31" s="75" t="s">
        <v>91</v>
      </c>
      <c r="C31" s="56">
        <v>6</v>
      </c>
      <c r="D31" s="56">
        <v>6</v>
      </c>
      <c r="E31" s="56">
        <v>5</v>
      </c>
      <c r="F31" s="56">
        <v>4</v>
      </c>
      <c r="G31" s="56">
        <v>3</v>
      </c>
      <c r="H31" s="56">
        <v>4</v>
      </c>
      <c r="I31" s="56">
        <v>4</v>
      </c>
      <c r="J31" s="56">
        <v>3</v>
      </c>
      <c r="K31" s="58">
        <f t="shared" si="0"/>
        <v>35</v>
      </c>
      <c r="L31" s="97"/>
    </row>
    <row r="32" spans="1:12" s="43" customFormat="1" ht="24" customHeight="1">
      <c r="A32" s="47">
        <v>26</v>
      </c>
      <c r="B32" s="75" t="s">
        <v>92</v>
      </c>
      <c r="C32" s="56">
        <v>5</v>
      </c>
      <c r="D32" s="56">
        <v>5</v>
      </c>
      <c r="E32" s="56">
        <v>4</v>
      </c>
      <c r="F32" s="56">
        <v>4</v>
      </c>
      <c r="G32" s="56">
        <v>3</v>
      </c>
      <c r="H32" s="56">
        <v>4</v>
      </c>
      <c r="I32" s="56">
        <v>5</v>
      </c>
      <c r="J32" s="56">
        <v>3</v>
      </c>
      <c r="K32" s="58">
        <f t="shared" si="0"/>
        <v>33</v>
      </c>
      <c r="L32" s="97"/>
    </row>
    <row r="33" spans="1:12" s="43" customFormat="1" ht="24" customHeight="1">
      <c r="A33" s="47">
        <v>27</v>
      </c>
      <c r="B33" s="76" t="s">
        <v>93</v>
      </c>
      <c r="C33" s="56">
        <v>7</v>
      </c>
      <c r="D33" s="56">
        <v>6</v>
      </c>
      <c r="E33" s="56">
        <v>6</v>
      </c>
      <c r="F33" s="56">
        <v>5</v>
      </c>
      <c r="G33" s="56">
        <v>4</v>
      </c>
      <c r="H33" s="56">
        <v>5</v>
      </c>
      <c r="I33" s="56">
        <v>7</v>
      </c>
      <c r="J33" s="56">
        <v>6</v>
      </c>
      <c r="K33" s="58">
        <f t="shared" si="0"/>
        <v>46</v>
      </c>
      <c r="L33" s="97"/>
    </row>
    <row r="34" spans="1:12" s="43" customFormat="1" ht="24" customHeight="1">
      <c r="A34" s="47">
        <v>28</v>
      </c>
      <c r="B34" s="75" t="s">
        <v>94</v>
      </c>
      <c r="C34" s="56">
        <v>7</v>
      </c>
      <c r="D34" s="56">
        <v>6</v>
      </c>
      <c r="E34" s="56">
        <v>7</v>
      </c>
      <c r="F34" s="56">
        <v>6</v>
      </c>
      <c r="G34" s="56">
        <v>5</v>
      </c>
      <c r="H34" s="56">
        <v>8</v>
      </c>
      <c r="I34" s="56">
        <v>6</v>
      </c>
      <c r="J34" s="56">
        <v>8</v>
      </c>
      <c r="K34" s="58">
        <f t="shared" si="0"/>
        <v>53</v>
      </c>
      <c r="L34" s="97"/>
    </row>
    <row r="35" spans="1:12" s="43" customFormat="1" ht="24" customHeight="1">
      <c r="A35" s="47">
        <v>29</v>
      </c>
      <c r="B35" s="77" t="s">
        <v>95</v>
      </c>
      <c r="C35" s="56">
        <v>5</v>
      </c>
      <c r="D35" s="56">
        <v>5</v>
      </c>
      <c r="E35" s="56">
        <v>4</v>
      </c>
      <c r="F35" s="56">
        <v>3</v>
      </c>
      <c r="G35" s="56">
        <v>4</v>
      </c>
      <c r="H35" s="56">
        <v>4</v>
      </c>
      <c r="I35" s="56">
        <v>3</v>
      </c>
      <c r="J35" s="56">
        <v>4</v>
      </c>
      <c r="K35" s="58">
        <f t="shared" si="0"/>
        <v>32</v>
      </c>
      <c r="L35" s="97"/>
    </row>
    <row r="36" spans="1:12" s="43" customFormat="1" ht="24" customHeight="1">
      <c r="A36" s="47">
        <v>30</v>
      </c>
      <c r="B36" s="77" t="s">
        <v>96</v>
      </c>
      <c r="C36" s="56">
        <v>5</v>
      </c>
      <c r="D36" s="56">
        <v>5</v>
      </c>
      <c r="E36" s="56">
        <v>6</v>
      </c>
      <c r="F36" s="56">
        <v>7</v>
      </c>
      <c r="G36" s="56">
        <v>6</v>
      </c>
      <c r="H36" s="56">
        <v>7</v>
      </c>
      <c r="I36" s="56">
        <v>5</v>
      </c>
      <c r="J36" s="56">
        <v>7</v>
      </c>
      <c r="K36" s="58">
        <f t="shared" si="0"/>
        <v>48</v>
      </c>
      <c r="L36" s="97"/>
    </row>
    <row r="37" spans="1:12" s="43" customFormat="1" ht="24" customHeight="1">
      <c r="A37" s="47">
        <v>31</v>
      </c>
      <c r="B37" s="77" t="s">
        <v>97</v>
      </c>
      <c r="C37" s="56">
        <v>10</v>
      </c>
      <c r="D37" s="56">
        <v>9</v>
      </c>
      <c r="E37" s="56">
        <v>7</v>
      </c>
      <c r="F37" s="56">
        <v>9</v>
      </c>
      <c r="G37" s="56">
        <v>9</v>
      </c>
      <c r="H37" s="56">
        <v>8</v>
      </c>
      <c r="I37" s="56">
        <v>10</v>
      </c>
      <c r="J37" s="56">
        <v>10</v>
      </c>
      <c r="K37" s="58">
        <f t="shared" si="0"/>
        <v>72</v>
      </c>
      <c r="L37" s="97"/>
    </row>
    <row r="38" spans="1:12" s="43" customFormat="1" ht="24" customHeight="1">
      <c r="A38" s="47">
        <v>32</v>
      </c>
      <c r="B38" s="77" t="s">
        <v>98</v>
      </c>
      <c r="C38" s="56">
        <v>7</v>
      </c>
      <c r="D38" s="56">
        <v>6</v>
      </c>
      <c r="E38" s="56">
        <v>6</v>
      </c>
      <c r="F38" s="56">
        <v>7</v>
      </c>
      <c r="G38" s="56">
        <v>7</v>
      </c>
      <c r="H38" s="56">
        <v>6</v>
      </c>
      <c r="I38" s="56">
        <v>8</v>
      </c>
      <c r="J38" s="56">
        <v>8</v>
      </c>
      <c r="K38" s="58">
        <f t="shared" si="0"/>
        <v>55</v>
      </c>
      <c r="L38" s="97"/>
    </row>
    <row r="39" spans="1:12" s="43" customFormat="1" ht="24" customHeight="1">
      <c r="A39" s="47">
        <v>33</v>
      </c>
      <c r="B39" s="77" t="s">
        <v>99</v>
      </c>
      <c r="C39" s="56">
        <v>8</v>
      </c>
      <c r="D39" s="56">
        <v>9</v>
      </c>
      <c r="E39" s="56">
        <v>8</v>
      </c>
      <c r="F39" s="56">
        <v>8</v>
      </c>
      <c r="G39" s="56">
        <v>8</v>
      </c>
      <c r="H39" s="56">
        <v>9</v>
      </c>
      <c r="I39" s="56">
        <v>10</v>
      </c>
      <c r="J39" s="56">
        <v>10</v>
      </c>
      <c r="K39" s="58">
        <f t="shared" si="0"/>
        <v>70</v>
      </c>
      <c r="L39" s="97"/>
    </row>
    <row r="40" spans="1:12" s="43" customFormat="1" ht="24" customHeight="1">
      <c r="A40" s="47">
        <v>34</v>
      </c>
      <c r="B40" s="77" t="s">
        <v>34</v>
      </c>
      <c r="C40" s="56">
        <v>7</v>
      </c>
      <c r="D40" s="56">
        <v>7</v>
      </c>
      <c r="E40" s="56">
        <v>6</v>
      </c>
      <c r="F40" s="56">
        <v>5</v>
      </c>
      <c r="G40" s="56">
        <v>6</v>
      </c>
      <c r="H40" s="56">
        <v>5</v>
      </c>
      <c r="I40" s="56">
        <v>5</v>
      </c>
      <c r="J40" s="56">
        <v>7</v>
      </c>
      <c r="K40" s="58">
        <f t="shared" si="0"/>
        <v>48</v>
      </c>
      <c r="L40" s="97"/>
    </row>
    <row r="41" spans="1:12" s="43" customFormat="1" ht="24" customHeight="1">
      <c r="A41" s="47">
        <v>35</v>
      </c>
      <c r="B41" s="77" t="s">
        <v>100</v>
      </c>
      <c r="C41" s="56">
        <v>4</v>
      </c>
      <c r="D41" s="56">
        <v>3</v>
      </c>
      <c r="E41" s="56">
        <v>3</v>
      </c>
      <c r="F41" s="56">
        <v>2</v>
      </c>
      <c r="G41" s="56">
        <v>2</v>
      </c>
      <c r="H41" s="56">
        <v>2</v>
      </c>
      <c r="I41" s="56">
        <v>2</v>
      </c>
      <c r="J41" s="56">
        <v>3</v>
      </c>
      <c r="K41" s="58">
        <f t="shared" si="0"/>
        <v>21</v>
      </c>
      <c r="L41" s="97"/>
    </row>
    <row r="42" spans="1:12" s="43" customFormat="1" ht="24" customHeight="1">
      <c r="A42" s="47">
        <v>36</v>
      </c>
      <c r="B42" s="77" t="s">
        <v>44</v>
      </c>
      <c r="C42" s="56">
        <v>7</v>
      </c>
      <c r="D42" s="56">
        <v>7</v>
      </c>
      <c r="E42" s="56">
        <v>5</v>
      </c>
      <c r="F42" s="56">
        <v>4</v>
      </c>
      <c r="G42" s="56">
        <v>4</v>
      </c>
      <c r="H42" s="56">
        <v>5</v>
      </c>
      <c r="I42" s="56">
        <v>4</v>
      </c>
      <c r="J42" s="56">
        <v>5</v>
      </c>
      <c r="K42" s="58">
        <f t="shared" si="0"/>
        <v>41</v>
      </c>
      <c r="L42" s="97"/>
    </row>
    <row r="43" spans="1:12" s="43" customFormat="1" ht="24" customHeight="1">
      <c r="A43" s="47">
        <v>37</v>
      </c>
      <c r="B43" s="77" t="s">
        <v>17</v>
      </c>
      <c r="C43" s="56">
        <v>8</v>
      </c>
      <c r="D43" s="56">
        <v>8</v>
      </c>
      <c r="E43" s="56">
        <v>7</v>
      </c>
      <c r="F43" s="56">
        <v>7</v>
      </c>
      <c r="G43" s="56">
        <v>8</v>
      </c>
      <c r="H43" s="56">
        <v>6</v>
      </c>
      <c r="I43" s="56">
        <v>8</v>
      </c>
      <c r="J43" s="56">
        <v>8</v>
      </c>
      <c r="K43" s="58">
        <f t="shared" si="0"/>
        <v>60</v>
      </c>
      <c r="L43" s="97"/>
    </row>
    <row r="44" spans="1:12" s="43" customFormat="1" ht="24" customHeight="1">
      <c r="A44" s="47">
        <v>38</v>
      </c>
      <c r="B44" s="77" t="s">
        <v>18</v>
      </c>
      <c r="C44" s="56">
        <v>7</v>
      </c>
      <c r="D44" s="56">
        <v>8</v>
      </c>
      <c r="E44" s="56">
        <v>6</v>
      </c>
      <c r="F44" s="56">
        <v>5</v>
      </c>
      <c r="G44" s="56">
        <v>5</v>
      </c>
      <c r="H44" s="56">
        <v>6</v>
      </c>
      <c r="I44" s="56">
        <v>8</v>
      </c>
      <c r="J44" s="56">
        <v>7</v>
      </c>
      <c r="K44" s="58">
        <f t="shared" si="0"/>
        <v>52</v>
      </c>
      <c r="L44" s="97"/>
    </row>
    <row r="45" spans="1:12" s="43" customFormat="1" ht="24" customHeight="1">
      <c r="A45" s="47">
        <v>39</v>
      </c>
      <c r="B45" s="77" t="s">
        <v>101</v>
      </c>
      <c r="C45" s="56">
        <v>7</v>
      </c>
      <c r="D45" s="56">
        <v>6</v>
      </c>
      <c r="E45" s="56">
        <v>6</v>
      </c>
      <c r="F45" s="56">
        <v>4</v>
      </c>
      <c r="G45" s="56">
        <v>3</v>
      </c>
      <c r="H45" s="56">
        <v>4</v>
      </c>
      <c r="I45" s="56">
        <v>4</v>
      </c>
      <c r="J45" s="56">
        <v>4</v>
      </c>
      <c r="K45" s="58">
        <f t="shared" si="0"/>
        <v>38</v>
      </c>
      <c r="L45" s="97"/>
    </row>
    <row r="46" spans="1:12" s="43" customFormat="1" ht="24" customHeight="1">
      <c r="A46" s="47">
        <v>40</v>
      </c>
      <c r="B46" s="77" t="s">
        <v>20</v>
      </c>
      <c r="C46" s="56">
        <v>6</v>
      </c>
      <c r="D46" s="56">
        <v>5</v>
      </c>
      <c r="E46" s="56">
        <v>4</v>
      </c>
      <c r="F46" s="56">
        <v>2</v>
      </c>
      <c r="G46" s="56">
        <v>3</v>
      </c>
      <c r="H46" s="56">
        <v>3</v>
      </c>
      <c r="I46" s="56">
        <v>4</v>
      </c>
      <c r="J46" s="56">
        <v>3</v>
      </c>
      <c r="K46" s="58">
        <f t="shared" si="0"/>
        <v>30</v>
      </c>
      <c r="L46" s="97"/>
    </row>
    <row r="47" spans="1:12" s="43" customFormat="1" ht="24" customHeight="1">
      <c r="A47" s="47">
        <v>41</v>
      </c>
      <c r="B47" s="77" t="s">
        <v>45</v>
      </c>
      <c r="C47" s="56">
        <v>8</v>
      </c>
      <c r="D47" s="56">
        <v>8</v>
      </c>
      <c r="E47" s="56">
        <v>9</v>
      </c>
      <c r="F47" s="56">
        <v>8</v>
      </c>
      <c r="G47" s="56">
        <v>10</v>
      </c>
      <c r="H47" s="56">
        <v>9</v>
      </c>
      <c r="I47" s="56">
        <v>9</v>
      </c>
      <c r="J47" s="56">
        <v>10</v>
      </c>
      <c r="K47" s="58">
        <f t="shared" si="0"/>
        <v>71</v>
      </c>
      <c r="L47" s="97"/>
    </row>
    <row r="48" spans="1:12" s="43" customFormat="1" ht="24" customHeight="1">
      <c r="A48" s="47">
        <v>42</v>
      </c>
      <c r="B48" s="77" t="s">
        <v>22</v>
      </c>
      <c r="C48" s="56">
        <v>8</v>
      </c>
      <c r="D48" s="56">
        <v>8</v>
      </c>
      <c r="E48" s="56">
        <v>7</v>
      </c>
      <c r="F48" s="56">
        <v>6</v>
      </c>
      <c r="G48" s="56">
        <v>7</v>
      </c>
      <c r="H48" s="56">
        <v>7</v>
      </c>
      <c r="I48" s="56">
        <v>6</v>
      </c>
      <c r="J48" s="56">
        <v>9</v>
      </c>
      <c r="K48" s="58">
        <f t="shared" si="0"/>
        <v>58</v>
      </c>
      <c r="L48" s="97"/>
    </row>
    <row r="49" spans="1:12" s="43" customFormat="1" ht="24" customHeight="1">
      <c r="A49" s="47">
        <v>43</v>
      </c>
      <c r="B49" s="77" t="s">
        <v>102</v>
      </c>
      <c r="C49" s="56">
        <v>3</v>
      </c>
      <c r="D49" s="56">
        <v>4</v>
      </c>
      <c r="E49" s="56">
        <v>4</v>
      </c>
      <c r="F49" s="56">
        <v>0</v>
      </c>
      <c r="G49" s="56">
        <v>2</v>
      </c>
      <c r="H49" s="56">
        <v>4</v>
      </c>
      <c r="I49" s="56">
        <v>4</v>
      </c>
      <c r="J49" s="56">
        <v>4</v>
      </c>
      <c r="K49" s="58">
        <f t="shared" si="0"/>
        <v>25</v>
      </c>
      <c r="L49" s="97"/>
    </row>
    <row r="50" spans="1:12" s="43" customFormat="1" ht="24" customHeight="1" thickBot="1">
      <c r="A50" s="50">
        <v>44</v>
      </c>
      <c r="B50" s="78" t="s">
        <v>103</v>
      </c>
      <c r="C50" s="90">
        <v>10</v>
      </c>
      <c r="D50" s="90">
        <v>10</v>
      </c>
      <c r="E50" s="90">
        <v>8</v>
      </c>
      <c r="F50" s="90">
        <v>6</v>
      </c>
      <c r="G50" s="90">
        <v>9</v>
      </c>
      <c r="H50" s="90">
        <v>8</v>
      </c>
      <c r="I50" s="90">
        <v>8</v>
      </c>
      <c r="J50" s="90">
        <v>8</v>
      </c>
      <c r="K50" s="91">
        <f t="shared" si="0"/>
        <v>67</v>
      </c>
      <c r="L50" s="98"/>
    </row>
    <row r="52" spans="1:12" ht="18">
      <c r="A52" s="19" t="s">
        <v>104</v>
      </c>
      <c r="L52" s="20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BreakPreview" zoomScale="80" zoomScaleNormal="100" zoomScaleSheetLayoutView="80" workbookViewId="0">
      <selection activeCell="H33" sqref="H33"/>
    </sheetView>
  </sheetViews>
  <sheetFormatPr defaultColWidth="9.140625" defaultRowHeight="15"/>
  <cols>
    <col min="1" max="1" width="10.140625" style="6" customWidth="1"/>
    <col min="2" max="2" width="53.5703125" style="16" customWidth="1"/>
    <col min="3" max="3" width="13.42578125" style="16" hidden="1" customWidth="1"/>
    <col min="4" max="4" width="12.85546875" style="16" hidden="1" customWidth="1"/>
    <col min="5" max="5" width="12" style="16" hidden="1" customWidth="1"/>
    <col min="6" max="6" width="13.85546875" style="16" hidden="1" customWidth="1"/>
    <col min="7" max="7" width="18.42578125" style="16" customWidth="1"/>
    <col min="8" max="8" width="13.5703125" style="101" customWidth="1"/>
    <col min="9" max="16384" width="9.140625" style="6"/>
  </cols>
  <sheetData>
    <row r="1" spans="1:13" ht="41.25" customHeight="1">
      <c r="A1" s="582" t="s">
        <v>29</v>
      </c>
      <c r="B1" s="582"/>
      <c r="C1" s="582"/>
      <c r="D1" s="582"/>
      <c r="E1" s="582"/>
      <c r="F1" s="582"/>
      <c r="G1" s="582"/>
      <c r="H1" s="582"/>
      <c r="I1" s="518"/>
      <c r="J1" s="518"/>
      <c r="K1" s="518"/>
      <c r="L1" s="518"/>
      <c r="M1" s="44"/>
    </row>
    <row r="2" spans="1:13" ht="20.25" hidden="1">
      <c r="B2" s="28"/>
      <c r="C2" s="29"/>
      <c r="D2" s="29"/>
      <c r="E2" s="29"/>
      <c r="F2" s="29"/>
      <c r="G2" s="29"/>
      <c r="H2" s="99"/>
      <c r="I2" s="30"/>
      <c r="J2" s="31"/>
      <c r="K2" s="31"/>
      <c r="L2" s="31"/>
      <c r="M2" s="31"/>
    </row>
    <row r="3" spans="1:13" ht="16.5">
      <c r="A3" s="222" t="s">
        <v>510</v>
      </c>
      <c r="B3" s="32"/>
      <c r="C3" s="33"/>
      <c r="D3" s="33"/>
      <c r="E3" s="34"/>
      <c r="F3" s="33"/>
      <c r="G3" s="27"/>
      <c r="H3" s="100" t="s">
        <v>7</v>
      </c>
      <c r="I3" s="12"/>
      <c r="J3" s="36"/>
      <c r="K3" s="36"/>
      <c r="L3" s="37"/>
    </row>
    <row r="4" spans="1:13" ht="20.25">
      <c r="A4" s="635" t="s">
        <v>511</v>
      </c>
      <c r="B4" s="635"/>
      <c r="C4" s="635"/>
      <c r="D4" s="635"/>
      <c r="E4" s="635"/>
      <c r="F4" s="635"/>
      <c r="G4" s="635"/>
      <c r="H4" s="635"/>
      <c r="I4" s="45"/>
      <c r="J4" s="45"/>
      <c r="K4" s="45"/>
      <c r="L4" s="45"/>
      <c r="M4" s="45"/>
    </row>
    <row r="5" spans="1:13" ht="24.75" hidden="1" customHeight="1">
      <c r="B5" s="634"/>
      <c r="C5" s="634"/>
      <c r="D5" s="634"/>
      <c r="E5" s="634"/>
      <c r="F5" s="634"/>
      <c r="G5" s="634"/>
      <c r="H5" s="634"/>
      <c r="I5" s="46"/>
      <c r="J5" s="46"/>
      <c r="K5" s="46"/>
      <c r="L5" s="46"/>
      <c r="M5" s="46"/>
    </row>
    <row r="6" spans="1:13" ht="12.75" customHeight="1" thickBot="1"/>
    <row r="7" spans="1:13" s="13" customFormat="1" ht="42.75" customHeight="1" thickBot="1">
      <c r="A7" s="542" t="s">
        <v>109</v>
      </c>
      <c r="B7" s="515" t="s">
        <v>8</v>
      </c>
      <c r="C7" s="176" t="s">
        <v>32</v>
      </c>
      <c r="D7" s="177" t="s">
        <v>33</v>
      </c>
      <c r="E7" s="177" t="s">
        <v>35</v>
      </c>
      <c r="F7" s="178" t="s">
        <v>35</v>
      </c>
      <c r="G7" s="180" t="s">
        <v>57</v>
      </c>
      <c r="H7" s="179" t="s">
        <v>2</v>
      </c>
    </row>
    <row r="8" spans="1:13" ht="21.95" customHeight="1">
      <c r="A8" s="543">
        <v>1</v>
      </c>
      <c r="B8" s="519" t="s">
        <v>170</v>
      </c>
      <c r="C8" s="523"/>
      <c r="D8" s="525"/>
      <c r="E8" s="527"/>
      <c r="F8" s="525"/>
      <c r="G8" s="539">
        <v>74</v>
      </c>
      <c r="H8" s="536">
        <v>1</v>
      </c>
      <c r="J8" s="24"/>
    </row>
    <row r="9" spans="1:13" ht="21.95" customHeight="1" thickBot="1">
      <c r="A9" s="532">
        <f t="shared" ref="A9:A14" si="0">ROW(A2)</f>
        <v>2</v>
      </c>
      <c r="B9" s="519" t="s">
        <v>51</v>
      </c>
      <c r="C9" s="520"/>
      <c r="D9" s="521"/>
      <c r="E9" s="522"/>
      <c r="F9" s="521"/>
      <c r="G9" s="534">
        <v>64.5</v>
      </c>
      <c r="H9" s="537">
        <v>2</v>
      </c>
      <c r="J9" s="24"/>
    </row>
    <row r="10" spans="1:13" ht="21.95" customHeight="1">
      <c r="A10" s="532">
        <f t="shared" si="0"/>
        <v>3</v>
      </c>
      <c r="B10" s="519" t="s">
        <v>38</v>
      </c>
      <c r="C10" s="524"/>
      <c r="D10" s="526"/>
      <c r="E10" s="528"/>
      <c r="F10" s="526"/>
      <c r="G10" s="533">
        <v>58.5</v>
      </c>
      <c r="H10" s="537">
        <v>3</v>
      </c>
      <c r="J10" s="24"/>
    </row>
    <row r="11" spans="1:13" ht="21.95" customHeight="1">
      <c r="A11" s="532">
        <f t="shared" si="0"/>
        <v>4</v>
      </c>
      <c r="B11" s="516" t="s">
        <v>22</v>
      </c>
      <c r="C11" s="164"/>
      <c r="D11" s="186"/>
      <c r="E11" s="121"/>
      <c r="F11" s="186"/>
      <c r="G11" s="535">
        <v>58</v>
      </c>
      <c r="H11" s="537">
        <v>4</v>
      </c>
      <c r="J11" s="24"/>
    </row>
    <row r="12" spans="1:13" ht="21.95" customHeight="1">
      <c r="A12" s="532">
        <f t="shared" si="0"/>
        <v>5</v>
      </c>
      <c r="B12" s="516" t="s">
        <v>17</v>
      </c>
      <c r="C12" s="164"/>
      <c r="D12" s="186"/>
      <c r="E12" s="121"/>
      <c r="F12" s="186"/>
      <c r="G12" s="535">
        <v>55</v>
      </c>
      <c r="H12" s="537">
        <v>5</v>
      </c>
      <c r="J12" s="24"/>
    </row>
    <row r="13" spans="1:13" ht="21.95" customHeight="1">
      <c r="A13" s="532">
        <f t="shared" si="0"/>
        <v>6</v>
      </c>
      <c r="B13" s="516" t="s">
        <v>175</v>
      </c>
      <c r="C13" s="190"/>
      <c r="D13" s="191"/>
      <c r="E13" s="87"/>
      <c r="F13" s="191"/>
      <c r="G13" s="535">
        <v>55</v>
      </c>
      <c r="H13" s="537">
        <v>5</v>
      </c>
      <c r="J13" s="24"/>
    </row>
    <row r="14" spans="1:13" ht="21.95" customHeight="1">
      <c r="A14" s="532">
        <f t="shared" si="0"/>
        <v>7</v>
      </c>
      <c r="B14" s="516" t="s">
        <v>40</v>
      </c>
      <c r="C14" s="192"/>
      <c r="D14" s="193"/>
      <c r="E14" s="165"/>
      <c r="F14" s="193"/>
      <c r="G14" s="535">
        <v>54</v>
      </c>
      <c r="H14" s="537">
        <v>7</v>
      </c>
      <c r="J14" s="24"/>
    </row>
    <row r="15" spans="1:13" ht="21.95" customHeight="1">
      <c r="A15" s="532">
        <v>8</v>
      </c>
      <c r="B15" s="516" t="s">
        <v>94</v>
      </c>
      <c r="C15" s="164"/>
      <c r="D15" s="186"/>
      <c r="E15" s="121"/>
      <c r="F15" s="186"/>
      <c r="G15" s="535">
        <v>53</v>
      </c>
      <c r="H15" s="537">
        <v>8</v>
      </c>
      <c r="J15" s="24"/>
    </row>
    <row r="16" spans="1:13" ht="21.95" customHeight="1">
      <c r="A16" s="532">
        <v>9</v>
      </c>
      <c r="B16" s="516" t="s">
        <v>49</v>
      </c>
      <c r="C16" s="164"/>
      <c r="D16" s="186"/>
      <c r="E16" s="121"/>
      <c r="F16" s="186"/>
      <c r="G16" s="535">
        <v>52.5</v>
      </c>
      <c r="H16" s="537">
        <v>9</v>
      </c>
      <c r="J16" s="24"/>
    </row>
    <row r="17" spans="1:10" ht="21.95" customHeight="1">
      <c r="A17" s="532">
        <f t="shared" ref="A17:A21" si="1">ROW(A10)</f>
        <v>10</v>
      </c>
      <c r="B17" s="516" t="s">
        <v>45</v>
      </c>
      <c r="C17" s="187"/>
      <c r="D17" s="188"/>
      <c r="E17" s="189"/>
      <c r="F17" s="188"/>
      <c r="G17" s="535">
        <v>50.5</v>
      </c>
      <c r="H17" s="537">
        <v>10</v>
      </c>
      <c r="J17" s="24"/>
    </row>
    <row r="18" spans="1:10" ht="21.95" customHeight="1">
      <c r="A18" s="532">
        <f t="shared" si="1"/>
        <v>11</v>
      </c>
      <c r="B18" s="516" t="s">
        <v>435</v>
      </c>
      <c r="C18" s="187"/>
      <c r="D18" s="188"/>
      <c r="E18" s="121"/>
      <c r="F18" s="186"/>
      <c r="G18" s="535">
        <v>49</v>
      </c>
      <c r="H18" s="537">
        <v>11</v>
      </c>
      <c r="J18" s="24"/>
    </row>
    <row r="19" spans="1:10" ht="21.95" customHeight="1">
      <c r="A19" s="532">
        <f t="shared" si="1"/>
        <v>12</v>
      </c>
      <c r="B19" s="516" t="s">
        <v>41</v>
      </c>
      <c r="C19" s="164"/>
      <c r="D19" s="186"/>
      <c r="E19" s="121"/>
      <c r="F19" s="186"/>
      <c r="G19" s="535">
        <v>48</v>
      </c>
      <c r="H19" s="537">
        <v>12</v>
      </c>
      <c r="J19" s="24"/>
    </row>
    <row r="20" spans="1:10" ht="21.95" customHeight="1">
      <c r="A20" s="532">
        <f t="shared" si="1"/>
        <v>13</v>
      </c>
      <c r="B20" s="516" t="s">
        <v>436</v>
      </c>
      <c r="C20" s="164"/>
      <c r="D20" s="186"/>
      <c r="E20" s="121"/>
      <c r="F20" s="186"/>
      <c r="G20" s="535">
        <v>46.5</v>
      </c>
      <c r="H20" s="537">
        <v>13</v>
      </c>
      <c r="J20" s="24"/>
    </row>
    <row r="21" spans="1:10" ht="21.95" customHeight="1">
      <c r="A21" s="532">
        <f t="shared" si="1"/>
        <v>14</v>
      </c>
      <c r="B21" s="516" t="s">
        <v>21</v>
      </c>
      <c r="C21" s="164"/>
      <c r="D21" s="186"/>
      <c r="E21" s="121"/>
      <c r="F21" s="186"/>
      <c r="G21" s="535">
        <v>46.5</v>
      </c>
      <c r="H21" s="537">
        <v>13</v>
      </c>
      <c r="J21" s="24"/>
    </row>
    <row r="22" spans="1:10" ht="21.95" customHeight="1">
      <c r="A22" s="543">
        <v>15</v>
      </c>
      <c r="B22" s="516" t="s">
        <v>54</v>
      </c>
      <c r="C22" s="164"/>
      <c r="D22" s="186"/>
      <c r="E22" s="121"/>
      <c r="F22" s="186"/>
      <c r="G22" s="535">
        <v>46</v>
      </c>
      <c r="H22" s="537">
        <v>15</v>
      </c>
      <c r="J22" s="24"/>
    </row>
    <row r="23" spans="1:10" ht="21.95" customHeight="1">
      <c r="A23" s="532">
        <f t="shared" ref="A23:A28" si="2">ROW(A16)</f>
        <v>16</v>
      </c>
      <c r="B23" s="516" t="s">
        <v>46</v>
      </c>
      <c r="C23" s="164"/>
      <c r="D23" s="186"/>
      <c r="E23" s="121"/>
      <c r="F23" s="186"/>
      <c r="G23" s="535">
        <v>41.5</v>
      </c>
      <c r="H23" s="537">
        <v>16</v>
      </c>
      <c r="J23" s="24"/>
    </row>
    <row r="24" spans="1:10" ht="21.95" customHeight="1">
      <c r="A24" s="532">
        <f t="shared" si="2"/>
        <v>17</v>
      </c>
      <c r="B24" s="516" t="s">
        <v>85</v>
      </c>
      <c r="C24" s="164"/>
      <c r="D24" s="186"/>
      <c r="E24" s="121"/>
      <c r="F24" s="186"/>
      <c r="G24" s="535">
        <v>41</v>
      </c>
      <c r="H24" s="537">
        <v>17</v>
      </c>
      <c r="J24" s="24"/>
    </row>
    <row r="25" spans="1:10" ht="21.95" customHeight="1">
      <c r="A25" s="532">
        <f t="shared" si="2"/>
        <v>18</v>
      </c>
      <c r="B25" s="516" t="s">
        <v>48</v>
      </c>
      <c r="C25" s="164"/>
      <c r="D25" s="186"/>
      <c r="E25" s="121"/>
      <c r="F25" s="186"/>
      <c r="G25" s="535">
        <v>40</v>
      </c>
      <c r="H25" s="537">
        <v>18</v>
      </c>
      <c r="J25" s="24"/>
    </row>
    <row r="26" spans="1:10" ht="21.95" customHeight="1">
      <c r="A26" s="532">
        <f t="shared" si="2"/>
        <v>19</v>
      </c>
      <c r="B26" s="516" t="s">
        <v>92</v>
      </c>
      <c r="C26" s="190"/>
      <c r="D26" s="191"/>
      <c r="E26" s="87"/>
      <c r="F26" s="191"/>
      <c r="G26" s="535">
        <v>39.5</v>
      </c>
      <c r="H26" s="537">
        <v>19</v>
      </c>
      <c r="J26" s="24"/>
    </row>
    <row r="27" spans="1:10" ht="21.95" customHeight="1">
      <c r="A27" s="532">
        <f t="shared" si="2"/>
        <v>20</v>
      </c>
      <c r="B27" s="516" t="s">
        <v>47</v>
      </c>
      <c r="C27" s="164"/>
      <c r="D27" s="186"/>
      <c r="E27" s="121"/>
      <c r="F27" s="186"/>
      <c r="G27" s="535">
        <v>39</v>
      </c>
      <c r="H27" s="537">
        <v>20</v>
      </c>
      <c r="J27" s="24"/>
    </row>
    <row r="28" spans="1:10" ht="21.95" customHeight="1">
      <c r="A28" s="532">
        <f t="shared" si="2"/>
        <v>21</v>
      </c>
      <c r="B28" s="516" t="s">
        <v>50</v>
      </c>
      <c r="C28" s="164"/>
      <c r="D28" s="186"/>
      <c r="E28" s="121"/>
      <c r="F28" s="186"/>
      <c r="G28" s="535">
        <v>38</v>
      </c>
      <c r="H28" s="537">
        <v>21</v>
      </c>
      <c r="J28" s="24"/>
    </row>
    <row r="29" spans="1:10" ht="21.95" customHeight="1">
      <c r="A29" s="532">
        <v>22</v>
      </c>
      <c r="B29" s="516" t="s">
        <v>19</v>
      </c>
      <c r="C29" s="190"/>
      <c r="D29" s="191"/>
      <c r="E29" s="87"/>
      <c r="F29" s="191"/>
      <c r="G29" s="535">
        <v>37</v>
      </c>
      <c r="H29" s="537">
        <v>22</v>
      </c>
      <c r="J29" s="24"/>
    </row>
    <row r="30" spans="1:10" ht="21.95" customHeight="1">
      <c r="A30" s="532">
        <f t="shared" ref="A30:A35" si="3">ROW(A23)</f>
        <v>23</v>
      </c>
      <c r="B30" s="516" t="s">
        <v>434</v>
      </c>
      <c r="C30" s="164"/>
      <c r="D30" s="186"/>
      <c r="E30" s="121"/>
      <c r="F30" s="186"/>
      <c r="G30" s="535">
        <v>36.5</v>
      </c>
      <c r="H30" s="537">
        <v>23</v>
      </c>
      <c r="J30" s="24"/>
    </row>
    <row r="31" spans="1:10" ht="21.95" customHeight="1">
      <c r="A31" s="532">
        <f t="shared" si="3"/>
        <v>24</v>
      </c>
      <c r="B31" s="516" t="s">
        <v>169</v>
      </c>
      <c r="C31" s="164"/>
      <c r="D31" s="186"/>
      <c r="E31" s="121"/>
      <c r="F31" s="186"/>
      <c r="G31" s="535">
        <v>36</v>
      </c>
      <c r="H31" s="537">
        <v>24</v>
      </c>
      <c r="J31" s="24"/>
    </row>
    <row r="32" spans="1:10" ht="21.95" customHeight="1">
      <c r="A32" s="532">
        <f t="shared" si="3"/>
        <v>25</v>
      </c>
      <c r="B32" s="516" t="s">
        <v>172</v>
      </c>
      <c r="C32" s="164"/>
      <c r="D32" s="186"/>
      <c r="E32" s="121"/>
      <c r="F32" s="186"/>
      <c r="G32" s="535">
        <v>36</v>
      </c>
      <c r="H32" s="537">
        <v>24</v>
      </c>
      <c r="J32" s="24"/>
    </row>
    <row r="33" spans="1:10" ht="21.95" customHeight="1">
      <c r="A33" s="532">
        <f t="shared" si="3"/>
        <v>26</v>
      </c>
      <c r="B33" s="516" t="s">
        <v>34</v>
      </c>
      <c r="C33" s="192"/>
      <c r="D33" s="193"/>
      <c r="E33" s="165"/>
      <c r="F33" s="193"/>
      <c r="G33" s="535">
        <v>34</v>
      </c>
      <c r="H33" s="537">
        <v>26</v>
      </c>
      <c r="J33" s="24"/>
    </row>
    <row r="34" spans="1:10" ht="21.95" customHeight="1">
      <c r="A34" s="532">
        <f t="shared" si="3"/>
        <v>27</v>
      </c>
      <c r="B34" s="516" t="s">
        <v>171</v>
      </c>
      <c r="C34" s="164"/>
      <c r="D34" s="186"/>
      <c r="E34" s="121"/>
      <c r="F34" s="186"/>
      <c r="G34" s="535">
        <v>33</v>
      </c>
      <c r="H34" s="537">
        <v>27</v>
      </c>
      <c r="J34" s="24"/>
    </row>
    <row r="35" spans="1:10" ht="21.95" customHeight="1">
      <c r="A35" s="532">
        <f t="shared" si="3"/>
        <v>28</v>
      </c>
      <c r="B35" s="516" t="s">
        <v>96</v>
      </c>
      <c r="C35" s="164"/>
      <c r="D35" s="186"/>
      <c r="E35" s="121"/>
      <c r="F35" s="186"/>
      <c r="G35" s="535">
        <v>30.5</v>
      </c>
      <c r="H35" s="537">
        <v>28</v>
      </c>
      <c r="J35" s="24"/>
    </row>
    <row r="36" spans="1:10" ht="21.95" customHeight="1">
      <c r="A36" s="543">
        <v>29</v>
      </c>
      <c r="B36" s="516" t="s">
        <v>20</v>
      </c>
      <c r="C36" s="164"/>
      <c r="D36" s="186"/>
      <c r="E36" s="121"/>
      <c r="F36" s="186"/>
      <c r="G36" s="535">
        <v>30</v>
      </c>
      <c r="H36" s="537">
        <v>29</v>
      </c>
      <c r="J36" s="24"/>
    </row>
    <row r="37" spans="1:10" ht="21.95" customHeight="1">
      <c r="A37" s="532">
        <f t="shared" ref="A37:A42" si="4">ROW(A30)</f>
        <v>30</v>
      </c>
      <c r="B37" s="516" t="s">
        <v>173</v>
      </c>
      <c r="C37" s="164"/>
      <c r="D37" s="186"/>
      <c r="E37" s="121"/>
      <c r="F37" s="186"/>
      <c r="G37" s="535">
        <v>25.5</v>
      </c>
      <c r="H37" s="537">
        <v>30</v>
      </c>
      <c r="J37" s="24"/>
    </row>
    <row r="38" spans="1:10" ht="21.95" customHeight="1">
      <c r="A38" s="532">
        <f t="shared" si="4"/>
        <v>31</v>
      </c>
      <c r="B38" s="516" t="s">
        <v>52</v>
      </c>
      <c r="C38" s="164"/>
      <c r="D38" s="186"/>
      <c r="E38" s="121"/>
      <c r="F38" s="186"/>
      <c r="G38" s="535">
        <v>24</v>
      </c>
      <c r="H38" s="537">
        <v>31</v>
      </c>
      <c r="J38" s="24"/>
    </row>
    <row r="39" spans="1:10" ht="21.95" customHeight="1">
      <c r="A39" s="532">
        <f t="shared" si="4"/>
        <v>32</v>
      </c>
      <c r="B39" s="516" t="s">
        <v>79</v>
      </c>
      <c r="C39" s="164"/>
      <c r="D39" s="186"/>
      <c r="E39" s="121"/>
      <c r="F39" s="186"/>
      <c r="G39" s="535">
        <v>22.5</v>
      </c>
      <c r="H39" s="537">
        <v>32</v>
      </c>
      <c r="J39" s="24"/>
    </row>
    <row r="40" spans="1:10" ht="21.95" customHeight="1">
      <c r="A40" s="532">
        <f t="shared" si="4"/>
        <v>33</v>
      </c>
      <c r="B40" s="516" t="s">
        <v>18</v>
      </c>
      <c r="C40" s="164"/>
      <c r="D40" s="186"/>
      <c r="E40" s="121"/>
      <c r="F40" s="186"/>
      <c r="G40" s="535">
        <v>22</v>
      </c>
      <c r="H40" s="537">
        <v>33</v>
      </c>
      <c r="J40" s="24"/>
    </row>
    <row r="41" spans="1:10" ht="21.95" customHeight="1">
      <c r="A41" s="532">
        <f t="shared" si="4"/>
        <v>34</v>
      </c>
      <c r="B41" s="516" t="s">
        <v>39</v>
      </c>
      <c r="C41" s="164"/>
      <c r="D41" s="186"/>
      <c r="E41" s="121"/>
      <c r="F41" s="186"/>
      <c r="G41" s="535">
        <v>21</v>
      </c>
      <c r="H41" s="537">
        <v>34</v>
      </c>
      <c r="J41" s="24"/>
    </row>
    <row r="42" spans="1:10" ht="21.95" customHeight="1">
      <c r="A42" s="532">
        <f t="shared" si="4"/>
        <v>35</v>
      </c>
      <c r="B42" s="516" t="s">
        <v>437</v>
      </c>
      <c r="C42" s="164"/>
      <c r="D42" s="186"/>
      <c r="E42" s="121"/>
      <c r="F42" s="186"/>
      <c r="G42" s="535">
        <v>17.5</v>
      </c>
      <c r="H42" s="537">
        <v>35</v>
      </c>
      <c r="J42" s="24"/>
    </row>
    <row r="43" spans="1:10" ht="21.95" customHeight="1">
      <c r="A43" s="543">
        <v>36</v>
      </c>
      <c r="B43" s="517" t="s">
        <v>176</v>
      </c>
      <c r="C43" s="164"/>
      <c r="D43" s="186"/>
      <c r="E43" s="121"/>
      <c r="F43" s="186"/>
      <c r="G43" s="535">
        <v>17</v>
      </c>
      <c r="H43" s="537">
        <v>36</v>
      </c>
      <c r="J43" s="24"/>
    </row>
    <row r="44" spans="1:10" ht="21.95" customHeight="1" thickBot="1">
      <c r="A44" s="532">
        <v>38</v>
      </c>
      <c r="B44" s="516" t="s">
        <v>83</v>
      </c>
      <c r="C44" s="223"/>
      <c r="D44" s="224"/>
      <c r="E44" s="225"/>
      <c r="F44" s="224"/>
      <c r="G44" s="540">
        <v>8.5</v>
      </c>
      <c r="H44" s="537">
        <v>37</v>
      </c>
      <c r="J44" s="24"/>
    </row>
    <row r="45" spans="1:10" ht="21.95" customHeight="1" thickBot="1">
      <c r="A45" s="544">
        <v>37</v>
      </c>
      <c r="B45" s="531" t="s">
        <v>174</v>
      </c>
      <c r="C45" s="227"/>
      <c r="D45" s="529"/>
      <c r="E45" s="530"/>
      <c r="F45" s="529"/>
      <c r="G45" s="541" t="s">
        <v>504</v>
      </c>
      <c r="H45" s="538"/>
      <c r="J45" s="24"/>
    </row>
    <row r="46" spans="1:10" ht="35.450000000000003" customHeight="1">
      <c r="A46" s="115" t="s">
        <v>5</v>
      </c>
      <c r="B46" s="84"/>
      <c r="C46" s="84"/>
      <c r="D46" s="84"/>
      <c r="E46" s="84"/>
      <c r="F46" s="84"/>
      <c r="G46" s="84"/>
      <c r="H46" s="226"/>
    </row>
  </sheetData>
  <autoFilter ref="B7:H7">
    <sortState ref="B8:I55">
      <sortCondition descending="1" ref="G7"/>
    </sortState>
  </autoFilter>
  <sortState ref="B8:H45">
    <sortCondition descending="1" ref="G8:G45"/>
  </sortState>
  <mergeCells count="3">
    <mergeCell ref="B5:H5"/>
    <mergeCell ref="A1:H1"/>
    <mergeCell ref="A4:H4"/>
  </mergeCells>
  <phoneticPr fontId="3" type="noConversion"/>
  <conditionalFormatting sqref="H2:H3 H5:H1048576">
    <cfRule type="cellIs" dxfId="0" priority="2" operator="between">
      <formula>1</formula>
      <formula>3</formula>
    </cfRule>
  </conditionalFormatting>
  <printOptions horizontalCentered="1"/>
  <pageMargins left="0.59055118110236227" right="0" top="0.19685039370078741" bottom="0.19685039370078741" header="0.51181102362204722" footer="0.51181102362204722"/>
  <pageSetup paperSize="9" scale="76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военная подготовка итог команды</vt:lpstr>
      <vt:lpstr>Сборка и разборка Ком</vt:lpstr>
      <vt:lpstr>АК по местам лично</vt:lpstr>
      <vt:lpstr>разборка лично </vt:lpstr>
      <vt:lpstr>строй 1 судья</vt:lpstr>
      <vt:lpstr>строй 2 судья</vt:lpstr>
      <vt:lpstr>строевая подготовка</vt:lpstr>
      <vt:lpstr>'АК по местам лично'!Заголовки_для_печати</vt:lpstr>
      <vt:lpstr>'военная подготовка итог команды'!Заголовки_для_печати</vt:lpstr>
      <vt:lpstr>'разборка лично '!Заголовки_для_печати</vt:lpstr>
      <vt:lpstr>'Сборка и разборка Ком'!Заголовки_для_печати</vt:lpstr>
      <vt:lpstr>'строевая подготовка'!Заголовки_для_печати</vt:lpstr>
      <vt:lpstr>'строй 1 судья'!Заголовки_для_печати</vt:lpstr>
      <vt:lpstr>'строй 2 судья'!Заголовки_для_печати</vt:lpstr>
      <vt:lpstr>'АК по местам лично'!Область_печати</vt:lpstr>
      <vt:lpstr>'военная подготовка итог команды'!Область_печати</vt:lpstr>
      <vt:lpstr>'разборка лично '!Область_печати</vt:lpstr>
      <vt:lpstr>'Сборка и разборка Ком'!Область_печати</vt:lpstr>
      <vt:lpstr>'строевая подготовка'!Область_печати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Fedorov</cp:lastModifiedBy>
  <cp:lastPrinted>2023-05-20T11:01:28Z</cp:lastPrinted>
  <dcterms:created xsi:type="dcterms:W3CDTF">1996-10-08T23:32:33Z</dcterms:created>
  <dcterms:modified xsi:type="dcterms:W3CDTF">2023-05-20T11:01:31Z</dcterms:modified>
</cp:coreProperties>
</file>